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PE\ogs\"/>
    </mc:Choice>
  </mc:AlternateContent>
  <xr:revisionPtr revIDLastSave="0" documentId="11_219A1C503515D6510818B6E2F56F94B795FEFA61" xr6:coauthVersionLast="47" xr6:coauthVersionMax="47" xr10:uidLastSave="{00000000-0000-0000-0000-000000000000}"/>
  <bookViews>
    <workbookView xWindow="120" yWindow="120" windowWidth="19020" windowHeight="12660" xr2:uid="{00000000-000D-0000-FFFF-FFFF00000000}"/>
  </bookViews>
  <sheets>
    <sheet name="Calculator 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B47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B15" i="2"/>
  <c r="B14" i="2" l="1"/>
  <c r="Q45" i="2" l="1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Q29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B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Q63" i="2" l="1"/>
  <c r="Q46" i="2"/>
  <c r="L50" i="2" s="1"/>
  <c r="Q30" i="2"/>
  <c r="L34" i="2" l="1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62" i="2" l="1"/>
  <c r="Q13" i="2"/>
  <c r="D66" i="2" l="1"/>
  <c r="Q14" i="2"/>
  <c r="L18" i="2" s="1"/>
  <c r="D68" i="2" l="1"/>
  <c r="D69" i="2"/>
  <c r="M54" i="2"/>
  <c r="D71" i="2" l="1"/>
  <c r="F71" i="2" s="1"/>
  <c r="M53" i="2"/>
  <c r="N52" i="2"/>
  <c r="N36" i="2"/>
  <c r="N54" i="2"/>
  <c r="L54" i="2" s="1"/>
  <c r="N20" i="2"/>
  <c r="N53" i="2"/>
  <c r="M52" i="2"/>
  <c r="M36" i="2"/>
  <c r="N22" i="2"/>
  <c r="N38" i="2"/>
  <c r="M38" i="2"/>
  <c r="M20" i="2"/>
  <c r="M21" i="2"/>
  <c r="N37" i="2"/>
  <c r="M37" i="2"/>
  <c r="M22" i="2"/>
  <c r="N21" i="2"/>
  <c r="L21" i="2" l="1"/>
  <c r="L20" i="2"/>
  <c r="L22" i="2"/>
  <c r="L52" i="2"/>
  <c r="L36" i="2"/>
  <c r="L38" i="2"/>
  <c r="L37" i="2"/>
  <c r="L53" i="2"/>
</calcChain>
</file>

<file path=xl/sharedStrings.xml><?xml version="1.0" encoding="utf-8"?>
<sst xmlns="http://schemas.openxmlformats.org/spreadsheetml/2006/main" count="55" uniqueCount="41">
  <si>
    <t xml:space="preserve">Classification Calculator - MChD </t>
  </si>
  <si>
    <t>(Applies to MChD programmes which are classified over Years 2, 3, 4 and 5)</t>
  </si>
  <si>
    <r>
      <t xml:space="preserve">1) You need to pass all modules in each year of your programme </t>
    </r>
    <r>
      <rPr>
        <b/>
        <sz val="9"/>
        <rFont val="Arial"/>
        <family val="2"/>
      </rPr>
      <t>and</t>
    </r>
    <r>
      <rPr>
        <sz val="9"/>
        <rFont val="Arial"/>
        <family val="2"/>
      </rPr>
      <t xml:space="preserve"> meet the requirements specified in the programme specification to be eligible for an award.</t>
    </r>
  </si>
  <si>
    <r>
      <t xml:space="preserve">2) If you had more than 1 attempt at a module, you should use the </t>
    </r>
    <r>
      <rPr>
        <b/>
        <sz val="9"/>
        <rFont val="Arial"/>
        <family val="2"/>
      </rPr>
      <t>highest mark achieved</t>
    </r>
    <r>
      <rPr>
        <sz val="9"/>
        <rFont val="Arial"/>
        <family val="2"/>
      </rPr>
      <t xml:space="preserve"> out of all attempts (unless you were granted a 'first attempt' resit, which overwrites any previous mark gained in that module).</t>
    </r>
  </si>
  <si>
    <t>3) For classification purposes, marks for Level 2 and 3 modules will be translated to the 50 pass scale.  The calculator will do this automatically; you must enter the original pre-translated marks and specify the level of study for each one.</t>
  </si>
  <si>
    <t>Year 2 modules</t>
  </si>
  <si>
    <t>Mark awarded</t>
  </si>
  <si>
    <t>Total:</t>
  </si>
  <si>
    <t>Module level*</t>
  </si>
  <si>
    <t>Credit value</t>
  </si>
  <si>
    <t>*Enter the first number of the module code (e.g. DSUR2200 is level 2; DSUR3014 is level 3; DSUR5050M is level 5)</t>
  </si>
  <si>
    <t>Year 2 average</t>
  </si>
  <si>
    <t>To achieve a Distinction you need to aim for an average in Years 3, 4 and 5 of</t>
  </si>
  <si>
    <t>To achieve a Merit you need to aim for an average in Years 3, 4 and 5 of</t>
  </si>
  <si>
    <t>To achieve a Pass you need to aim for an average in Years 3, 4 and 5 of</t>
  </si>
  <si>
    <t>Year 3 modules</t>
  </si>
  <si>
    <t>Year 3 average</t>
  </si>
  <si>
    <t>To achieve a Distinction you need to aim for an average in Years 4 and 5 of</t>
  </si>
  <si>
    <t>To achieve a Merit you need to aim for an average in Years 4 and 5 of</t>
  </si>
  <si>
    <t>To achieve a Pass you need to aim for an average in Years 4 and 5 of</t>
  </si>
  <si>
    <t>Year 4 modules</t>
  </si>
  <si>
    <t>Year 4 average</t>
  </si>
  <si>
    <t>To achieve a Distinction you need to aim for an average in Year 5 of</t>
  </si>
  <si>
    <t>To achieve a Merit you need to aim for an average in Year 5 of</t>
  </si>
  <si>
    <t>To achieve a Pass you need to aim for an average in Year 5 of</t>
  </si>
  <si>
    <t>Year 5 modules</t>
  </si>
  <si>
    <t xml:space="preserve">Mark awarded    </t>
  </si>
  <si>
    <t>Final Year average</t>
  </si>
  <si>
    <t>1:1 calculation</t>
  </si>
  <si>
    <t>1:2 calculation</t>
  </si>
  <si>
    <t>Best average</t>
  </si>
  <si>
    <t>Classification thresholds and discretionary bands</t>
  </si>
  <si>
    <t>Class boundary</t>
  </si>
  <si>
    <t>Threshold grade</t>
  </si>
  <si>
    <t>Discretionary Band</t>
  </si>
  <si>
    <t>Merit/Distinction</t>
  </si>
  <si>
    <t>Pass/Merit</t>
  </si>
  <si>
    <t>Fail/Pass</t>
  </si>
  <si>
    <t>NB this calculator is provided for guidance only.  There is no guarantee that the classification calculated by this method is the one which will be finally awarded.</t>
  </si>
  <si>
    <t>All marks and classifications must be confirmed by the Exam Board on behalf of Senate before they become final.</t>
  </si>
  <si>
    <t>This calculator has been developed based on a version adapted by the Centre for Sports Science from an original Business School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</si>
</sst>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2" borderId="0" xfId="0" applyFont="1" applyFill="1"/>
    <xf numFmtId="0" fontId="7" fillId="0" borderId="0" xfId="0" applyFont="1"/>
    <xf numFmtId="0" fontId="10" fillId="0" borderId="0" xfId="0" applyFont="1"/>
    <xf numFmtId="0" fontId="1" fillId="0" borderId="0" xfId="0" applyFont="1"/>
    <xf numFmtId="0" fontId="6" fillId="0" borderId="0" xfId="0" applyFont="1"/>
    <xf numFmtId="2" fontId="10" fillId="0" borderId="0" xfId="0" applyNumberFormat="1" applyFont="1"/>
    <xf numFmtId="2" fontId="10" fillId="4" borderId="1" xfId="0" applyNumberFormat="1" applyFont="1" applyFill="1" applyBorder="1"/>
    <xf numFmtId="0" fontId="10" fillId="2" borderId="0" xfId="0" applyFont="1" applyFill="1"/>
    <xf numFmtId="0" fontId="8" fillId="0" borderId="0" xfId="0" applyFont="1"/>
    <xf numFmtId="0" fontId="4" fillId="0" borderId="0" xfId="0" applyFont="1"/>
    <xf numFmtId="0" fontId="10" fillId="3" borderId="0" xfId="0" applyFont="1" applyFill="1"/>
    <xf numFmtId="2" fontId="10" fillId="3" borderId="0" xfId="0" applyNumberFormat="1" applyFont="1" applyFill="1"/>
    <xf numFmtId="49" fontId="10" fillId="2" borderId="0" xfId="0" applyNumberFormat="1" applyFont="1" applyFill="1"/>
    <xf numFmtId="0" fontId="9" fillId="2" borderId="0" xfId="0" applyFont="1" applyFill="1"/>
    <xf numFmtId="0" fontId="1" fillId="2" borderId="0" xfId="0" applyFont="1" applyFill="1"/>
    <xf numFmtId="0" fontId="5" fillId="0" borderId="2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2" fontId="9" fillId="6" borderId="3" xfId="0" applyNumberFormat="1" applyFont="1" applyFill="1" applyBorder="1"/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1" fillId="0" borderId="0" xfId="1" applyFont="1" applyFill="1" applyBorder="1" applyAlignment="1" applyProtection="1">
      <alignment horizontal="center" vertical="center" wrapText="1"/>
    </xf>
    <xf numFmtId="0" fontId="6" fillId="7" borderId="0" xfId="0" applyFont="1" applyFill="1"/>
    <xf numFmtId="0" fontId="1" fillId="7" borderId="0" xfId="0" applyFont="1" applyFill="1"/>
    <xf numFmtId="164" fontId="11" fillId="0" borderId="0" xfId="0" applyNumberFormat="1" applyFont="1"/>
    <xf numFmtId="164" fontId="11" fillId="2" borderId="0" xfId="0" applyNumberFormat="1" applyFont="1" applyFill="1"/>
    <xf numFmtId="2" fontId="10" fillId="4" borderId="1" xfId="0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0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4"/>
  <sheetViews>
    <sheetView showGridLines="0" tabSelected="1" topLeftCell="A41" zoomScaleNormal="100" workbookViewId="0">
      <selection activeCell="B11" sqref="B11"/>
    </sheetView>
  </sheetViews>
  <sheetFormatPr defaultRowHeight="12.75"/>
  <cols>
    <col min="1" max="1" width="13.5703125" style="5" customWidth="1"/>
    <col min="2" max="16" width="6.140625" style="5" customWidth="1"/>
    <col min="17" max="17" width="7.28515625" style="5" customWidth="1"/>
    <col min="18" max="16384" width="9.140625" style="5"/>
  </cols>
  <sheetData>
    <row r="1" spans="1:17" ht="15.75">
      <c r="A1" s="9" t="s">
        <v>0</v>
      </c>
    </row>
    <row r="2" spans="1:17">
      <c r="A2" s="4" t="s">
        <v>1</v>
      </c>
    </row>
    <row r="4" spans="1:17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3.5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9" spans="1:17" ht="15">
      <c r="A9" s="2" t="s">
        <v>5</v>
      </c>
    </row>
    <row r="10" spans="1:17" ht="13.5" thickBot="1"/>
    <row r="11" spans="1:17" ht="23.25" customHeight="1">
      <c r="A11" s="17" t="s">
        <v>6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18" t="s">
        <v>7</v>
      </c>
    </row>
    <row r="12" spans="1:17" ht="21" customHeight="1">
      <c r="A12" s="17" t="s">
        <v>8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18"/>
    </row>
    <row r="13" spans="1:17" ht="24" customHeight="1" thickBot="1">
      <c r="A13" s="17" t="s">
        <v>9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9">
        <f>SUM(B13:P13)</f>
        <v>0</v>
      </c>
    </row>
    <row r="14" spans="1:17" s="30" customFormat="1" hidden="1">
      <c r="B14" s="30">
        <f t="shared" ref="B14:P14" si="0">B15*B13</f>
        <v>0</v>
      </c>
      <c r="C14" s="30">
        <f t="shared" si="0"/>
        <v>0</v>
      </c>
      <c r="D14" s="30">
        <f t="shared" si="0"/>
        <v>0</v>
      </c>
      <c r="E14" s="30">
        <f t="shared" si="0"/>
        <v>0</v>
      </c>
      <c r="F14" s="30">
        <f t="shared" si="0"/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30">
        <f t="shared" si="0"/>
        <v>0</v>
      </c>
      <c r="K14" s="30">
        <f t="shared" si="0"/>
        <v>0</v>
      </c>
      <c r="L14" s="30">
        <f t="shared" si="0"/>
        <v>0</v>
      </c>
      <c r="M14" s="30">
        <f t="shared" si="0"/>
        <v>0</v>
      </c>
      <c r="N14" s="30">
        <f t="shared" si="0"/>
        <v>0</v>
      </c>
      <c r="O14" s="30">
        <f t="shared" si="0"/>
        <v>0</v>
      </c>
      <c r="P14" s="30">
        <f t="shared" si="0"/>
        <v>0</v>
      </c>
      <c r="Q14" s="30">
        <f>SUM(B14:P14)</f>
        <v>0</v>
      </c>
    </row>
    <row r="15" spans="1:17" s="40" customFormat="1" hidden="1">
      <c r="A15" s="37"/>
      <c r="B15" s="38">
        <f>IF(B12=5, B11, ROUND(IF(B11&gt;39,((50*(B11-40)/(100-40))+50),(50*B11)/40),0))</f>
        <v>0</v>
      </c>
      <c r="C15" s="38">
        <f t="shared" ref="C15:P15" si="1">IF(C12=5, C11, ROUND(IF(C11&gt;39,((50*(C11-40)/(100-40))+50),(50*C11)/40),0))</f>
        <v>0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38">
        <f t="shared" si="1"/>
        <v>0</v>
      </c>
      <c r="N15" s="38">
        <f t="shared" si="1"/>
        <v>0</v>
      </c>
      <c r="O15" s="38">
        <f t="shared" si="1"/>
        <v>0</v>
      </c>
      <c r="P15" s="38">
        <f t="shared" si="1"/>
        <v>0</v>
      </c>
      <c r="Q15" s="39"/>
    </row>
    <row r="16" spans="1:17" ht="12.75" customHeight="1">
      <c r="A16" s="42" t="s">
        <v>10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1:17">
      <c r="A17" s="10"/>
    </row>
    <row r="18" spans="1:17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 t="str">
        <f>IFERROR(Q14/(Q13*10),"")</f>
        <v/>
      </c>
      <c r="M18" s="3"/>
      <c r="N18" s="3"/>
      <c r="O18" s="3"/>
      <c r="P18" s="3"/>
      <c r="Q18" s="3"/>
    </row>
    <row r="19" spans="1:17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8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 t="str">
        <f>IFERROR(ROUNDUP(IF($N20&lt;$M20, $N20, $M20),2),"")</f>
        <v/>
      </c>
      <c r="M20" s="34" t="e">
        <f>(4*7-L18)/3</f>
        <v>#VALUE!</v>
      </c>
      <c r="N20" s="35" t="e">
        <f>(6*7-L18)/5</f>
        <v>#VALUE!</v>
      </c>
      <c r="O20" s="3"/>
      <c r="P20" s="3"/>
      <c r="Q20" s="3"/>
    </row>
    <row r="21" spans="1:17">
      <c r="A21" s="8" t="s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 t="str">
        <f t="shared" ref="L21:L22" si="2">IFERROR(ROUNDUP(IF($N21&lt;$M21, $N21, $M21),2),"")</f>
        <v/>
      </c>
      <c r="M21" s="34" t="e">
        <f>(4*6-L18)/3</f>
        <v>#VALUE!</v>
      </c>
      <c r="N21" s="35" t="e">
        <f>(6*6-L18)/5</f>
        <v>#VALUE!</v>
      </c>
      <c r="O21" s="3"/>
      <c r="P21" s="3"/>
      <c r="Q21" s="3"/>
    </row>
    <row r="22" spans="1:17">
      <c r="A22" s="8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7" t="str">
        <f t="shared" si="2"/>
        <v/>
      </c>
      <c r="M22" s="34" t="e">
        <f>(4*5-L18)/3</f>
        <v>#VALUE!</v>
      </c>
      <c r="N22" s="35" t="e">
        <f>(6*5-L18)/5</f>
        <v>#VALUE!</v>
      </c>
      <c r="O22" s="3"/>
      <c r="P22" s="3"/>
      <c r="Q22" s="3"/>
    </row>
    <row r="25" spans="1:17" ht="15">
      <c r="A25" s="2" t="s">
        <v>15</v>
      </c>
    </row>
    <row r="26" spans="1:17" ht="13.5" thickBot="1"/>
    <row r="27" spans="1:17" ht="23.25" customHeight="1">
      <c r="A27" s="17" t="s">
        <v>6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18" t="s">
        <v>7</v>
      </c>
    </row>
    <row r="28" spans="1:17" ht="21" customHeight="1">
      <c r="A28" s="17" t="s">
        <v>8</v>
      </c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18"/>
    </row>
    <row r="29" spans="1:17" ht="24" customHeight="1" thickBot="1">
      <c r="A29" s="17" t="s">
        <v>9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19">
        <f>SUM(B29:P29)</f>
        <v>0</v>
      </c>
    </row>
    <row r="30" spans="1:17" s="30" customFormat="1" hidden="1">
      <c r="B30" s="30">
        <f t="shared" ref="B30:P30" si="3">B31*B29</f>
        <v>0</v>
      </c>
      <c r="C30" s="30">
        <f t="shared" si="3"/>
        <v>0</v>
      </c>
      <c r="D30" s="30">
        <f t="shared" si="3"/>
        <v>0</v>
      </c>
      <c r="E30" s="30">
        <f t="shared" si="3"/>
        <v>0</v>
      </c>
      <c r="F30" s="30">
        <f t="shared" si="3"/>
        <v>0</v>
      </c>
      <c r="G30" s="30">
        <f t="shared" si="3"/>
        <v>0</v>
      </c>
      <c r="H30" s="30">
        <f t="shared" si="3"/>
        <v>0</v>
      </c>
      <c r="I30" s="30">
        <f t="shared" si="3"/>
        <v>0</v>
      </c>
      <c r="J30" s="30">
        <f t="shared" si="3"/>
        <v>0</v>
      </c>
      <c r="K30" s="30">
        <f t="shared" si="3"/>
        <v>0</v>
      </c>
      <c r="L30" s="30">
        <f t="shared" si="3"/>
        <v>0</v>
      </c>
      <c r="M30" s="30">
        <f t="shared" si="3"/>
        <v>0</v>
      </c>
      <c r="N30" s="30">
        <f t="shared" si="3"/>
        <v>0</v>
      </c>
      <c r="O30" s="30">
        <f t="shared" si="3"/>
        <v>0</v>
      </c>
      <c r="P30" s="30">
        <f t="shared" si="3"/>
        <v>0</v>
      </c>
      <c r="Q30" s="30">
        <f>SUM(B30:P30)</f>
        <v>0</v>
      </c>
    </row>
    <row r="31" spans="1:17" s="40" customFormat="1" hidden="1">
      <c r="A31" s="37"/>
      <c r="B31" s="38">
        <f>IF(B28=5, B27, ROUND(IF(B27&gt;39,((50*(B27-40)/(100-40))+50),(50*B27)/40),0))</f>
        <v>0</v>
      </c>
      <c r="C31" s="38">
        <f t="shared" ref="C31:P31" si="4">IF(C28=5, C27, ROUND(IF(C27&gt;39,((50*(C27-40)/(100-40))+50),(50*C27)/40),0))</f>
        <v>0</v>
      </c>
      <c r="D31" s="38">
        <f t="shared" si="4"/>
        <v>0</v>
      </c>
      <c r="E31" s="38">
        <f t="shared" si="4"/>
        <v>0</v>
      </c>
      <c r="F31" s="38">
        <f t="shared" si="4"/>
        <v>0</v>
      </c>
      <c r="G31" s="38">
        <f t="shared" si="4"/>
        <v>0</v>
      </c>
      <c r="H31" s="38">
        <f t="shared" si="4"/>
        <v>0</v>
      </c>
      <c r="I31" s="38">
        <f t="shared" si="4"/>
        <v>0</v>
      </c>
      <c r="J31" s="38">
        <f t="shared" si="4"/>
        <v>0</v>
      </c>
      <c r="K31" s="38">
        <f t="shared" si="4"/>
        <v>0</v>
      </c>
      <c r="L31" s="38">
        <f t="shared" si="4"/>
        <v>0</v>
      </c>
      <c r="M31" s="38">
        <f t="shared" si="4"/>
        <v>0</v>
      </c>
      <c r="N31" s="38">
        <f t="shared" si="4"/>
        <v>0</v>
      </c>
      <c r="O31" s="38">
        <f t="shared" si="4"/>
        <v>0</v>
      </c>
      <c r="P31" s="38">
        <f t="shared" si="4"/>
        <v>0</v>
      </c>
      <c r="Q31" s="39"/>
    </row>
    <row r="32" spans="1:17" ht="12.75" customHeight="1">
      <c r="A32" s="42" t="s">
        <v>10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1:17">
      <c r="A33" s="10"/>
    </row>
    <row r="34" spans="1:17">
      <c r="A34" s="11" t="s">
        <v>16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 t="str">
        <f>IFERROR(Q30/(Q29*10),"")</f>
        <v/>
      </c>
      <c r="M34" s="3"/>
      <c r="N34" s="3"/>
      <c r="O34" s="3"/>
      <c r="P34" s="3"/>
      <c r="Q34" s="3"/>
    </row>
    <row r="35" spans="1:17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8" t="s">
        <v>17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7" t="str">
        <f>IFERROR(ROUNDUP(IF($N36&lt;$M36, $N36, $M36),2),"")</f>
        <v/>
      </c>
      <c r="M36" s="34" t="e">
        <f>(4*7-L34-L18)/2</f>
        <v>#VALUE!</v>
      </c>
      <c r="N36" s="35" t="e">
        <f>(6*7-L34-L18)/4</f>
        <v>#VALUE!</v>
      </c>
      <c r="O36" s="3"/>
      <c r="P36" s="3"/>
      <c r="Q36" s="3"/>
    </row>
    <row r="37" spans="1:17">
      <c r="A37" s="8" t="s">
        <v>18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7" t="str">
        <f t="shared" ref="L37:L38" si="5">IFERROR(ROUNDUP(IF($N37&lt;$M37, $N37, $M37),2),"")</f>
        <v/>
      </c>
      <c r="M37" s="34" t="e">
        <f>(4*6-L34-L18)/2</f>
        <v>#VALUE!</v>
      </c>
      <c r="N37" s="35" t="e">
        <f>(6*6-L34-L18)/4</f>
        <v>#VALUE!</v>
      </c>
      <c r="O37" s="3"/>
      <c r="P37" s="3"/>
      <c r="Q37" s="3"/>
    </row>
    <row r="38" spans="1:17">
      <c r="A38" s="8" t="s">
        <v>19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7" t="str">
        <f t="shared" si="5"/>
        <v/>
      </c>
      <c r="M38" s="34" t="e">
        <f>(4*5-L34-L18)/2</f>
        <v>#VALUE!</v>
      </c>
      <c r="N38" s="35" t="e">
        <f>(6*5-L34-L18)/4</f>
        <v>#VALUE!</v>
      </c>
      <c r="O38" s="3"/>
      <c r="P38" s="3"/>
      <c r="Q38" s="3"/>
    </row>
    <row r="41" spans="1:17" ht="15">
      <c r="A41" s="2" t="s">
        <v>20</v>
      </c>
    </row>
    <row r="42" spans="1:17" ht="13.5" thickBot="1"/>
    <row r="43" spans="1:17" ht="23.25" customHeight="1">
      <c r="A43" s="17" t="s">
        <v>6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2"/>
      <c r="Q43" s="18" t="s">
        <v>7</v>
      </c>
    </row>
    <row r="44" spans="1:17" ht="21" customHeight="1">
      <c r="A44" s="17" t="s">
        <v>8</v>
      </c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18"/>
    </row>
    <row r="45" spans="1:17" ht="24" customHeight="1" thickBot="1">
      <c r="A45" s="17" t="s">
        <v>9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5"/>
      <c r="Q45" s="19">
        <f>SUM(B45:P45)</f>
        <v>0</v>
      </c>
    </row>
    <row r="46" spans="1:17" s="30" customFormat="1" hidden="1">
      <c r="B46" s="30">
        <f t="shared" ref="B46:P46" si="6">B47*B45</f>
        <v>0</v>
      </c>
      <c r="C46" s="30">
        <f t="shared" si="6"/>
        <v>0</v>
      </c>
      <c r="D46" s="30">
        <f t="shared" si="6"/>
        <v>0</v>
      </c>
      <c r="E46" s="30">
        <f t="shared" si="6"/>
        <v>0</v>
      </c>
      <c r="F46" s="30">
        <f t="shared" si="6"/>
        <v>0</v>
      </c>
      <c r="G46" s="30">
        <f t="shared" si="6"/>
        <v>0</v>
      </c>
      <c r="H46" s="30">
        <f t="shared" si="6"/>
        <v>0</v>
      </c>
      <c r="I46" s="30">
        <f t="shared" si="6"/>
        <v>0</v>
      </c>
      <c r="J46" s="30">
        <f t="shared" si="6"/>
        <v>0</v>
      </c>
      <c r="K46" s="30">
        <f t="shared" si="6"/>
        <v>0</v>
      </c>
      <c r="L46" s="30">
        <f t="shared" si="6"/>
        <v>0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>SUM(B46:P46)</f>
        <v>0</v>
      </c>
    </row>
    <row r="47" spans="1:17" s="40" customFormat="1" hidden="1">
      <c r="A47" s="37"/>
      <c r="B47" s="38">
        <f>IF(B44=5, B43, ROUND(IF(B43&gt;39,((50*(B43-40)/(100-40))+50),(50*B43)/40),0))</f>
        <v>0</v>
      </c>
      <c r="C47" s="38">
        <f t="shared" ref="C47:P47" si="7">IF(C44=5, C43, ROUND(IF(C43&gt;39,((50*(C43-40)/(100-40))+50),(50*C43)/40),0))</f>
        <v>0</v>
      </c>
      <c r="D47" s="38">
        <f t="shared" si="7"/>
        <v>0</v>
      </c>
      <c r="E47" s="38">
        <f t="shared" si="7"/>
        <v>0</v>
      </c>
      <c r="F47" s="38">
        <f t="shared" si="7"/>
        <v>0</v>
      </c>
      <c r="G47" s="38">
        <f t="shared" si="7"/>
        <v>0</v>
      </c>
      <c r="H47" s="38">
        <f t="shared" si="7"/>
        <v>0</v>
      </c>
      <c r="I47" s="38">
        <f t="shared" si="7"/>
        <v>0</v>
      </c>
      <c r="J47" s="38">
        <f t="shared" si="7"/>
        <v>0</v>
      </c>
      <c r="K47" s="38">
        <f t="shared" si="7"/>
        <v>0</v>
      </c>
      <c r="L47" s="38">
        <f t="shared" si="7"/>
        <v>0</v>
      </c>
      <c r="M47" s="38">
        <f t="shared" si="7"/>
        <v>0</v>
      </c>
      <c r="N47" s="38">
        <f t="shared" si="7"/>
        <v>0</v>
      </c>
      <c r="O47" s="38">
        <f t="shared" si="7"/>
        <v>0</v>
      </c>
      <c r="P47" s="38">
        <f t="shared" si="7"/>
        <v>0</v>
      </c>
      <c r="Q47" s="39"/>
    </row>
    <row r="48" spans="1:17" ht="12.75" customHeight="1">
      <c r="A48" s="42" t="s">
        <v>10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</row>
    <row r="49" spans="1:17">
      <c r="A49" s="10"/>
    </row>
    <row r="50" spans="1:17">
      <c r="A50" s="11" t="s">
        <v>21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2" t="str">
        <f>IFERROR(Q46/(Q45*10),"")</f>
        <v/>
      </c>
      <c r="M50" s="3"/>
      <c r="N50" s="3"/>
      <c r="O50" s="3"/>
      <c r="P50" s="3"/>
      <c r="Q50" s="3"/>
    </row>
    <row r="51" spans="1:17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>
      <c r="A52" s="8" t="s">
        <v>22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6" t="str">
        <f>IFERROR(IF(ROUNDUP(IF($N52&lt;$M52,$N52,$M52),2)&lt;0,"0.00",ROUNDUP(IF($N52&lt;$M52,$N52,$M52),2)),"")</f>
        <v/>
      </c>
      <c r="M52" s="34" t="e">
        <f>(4*7-L50-L34-L18)</f>
        <v>#VALUE!</v>
      </c>
      <c r="N52" s="35" t="e">
        <f>(6*7-L50-L50-L34-L18)/2</f>
        <v>#VALUE!</v>
      </c>
      <c r="O52" s="3"/>
      <c r="P52" s="3"/>
      <c r="Q52" s="3"/>
    </row>
    <row r="53" spans="1:17">
      <c r="A53" s="8" t="s">
        <v>23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6" t="str">
        <f t="shared" ref="L53:L54" si="8">IFERROR(IF(ROUNDUP(IF($N53&lt;$M53,$N53,$M53),2)&lt;0,"0.00",ROUNDUP(IF($N53&lt;$M53,$N53,$M53),2)),"")</f>
        <v/>
      </c>
      <c r="M53" s="34" t="e">
        <f>(4*6-L50-L34-L18)</f>
        <v>#VALUE!</v>
      </c>
      <c r="N53" s="35" t="e">
        <f>(6*6-L50-L50-L34-L18)/2</f>
        <v>#VALUE!</v>
      </c>
      <c r="O53" s="3"/>
      <c r="P53" s="3"/>
      <c r="Q53" s="3"/>
    </row>
    <row r="54" spans="1:17">
      <c r="A54" s="8" t="s">
        <v>24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6" t="str">
        <f t="shared" si="8"/>
        <v/>
      </c>
      <c r="M54" s="34" t="e">
        <f>(4*5-L50-L34-L18)</f>
        <v>#VALUE!</v>
      </c>
      <c r="N54" s="35" t="e">
        <f>(6*5-L50-L50-L34-L18)/2</f>
        <v>#VALUE!</v>
      </c>
      <c r="O54" s="3"/>
      <c r="P54" s="3"/>
      <c r="Q54" s="3"/>
    </row>
    <row r="57" spans="1:17" ht="15">
      <c r="A57" s="2" t="s">
        <v>25</v>
      </c>
    </row>
    <row r="58" spans="1:17" ht="13.5" thickBot="1"/>
    <row r="59" spans="1:17" ht="21.75" customHeight="1">
      <c r="A59" s="17" t="s">
        <v>26</v>
      </c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2"/>
      <c r="Q59" s="18" t="s">
        <v>7</v>
      </c>
    </row>
    <row r="60" spans="1:17" ht="21" customHeight="1">
      <c r="A60" s="17" t="s">
        <v>8</v>
      </c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18"/>
    </row>
    <row r="61" spans="1:17" s="40" customFormat="1" ht="12.75" hidden="1" customHeight="1">
      <c r="A61" s="37"/>
      <c r="B61" s="38"/>
      <c r="C61" s="38">
        <f t="shared" ref="C61:P61" si="9">IF(C60=5, C59, ROUND(IF(C59&gt;39,((50*(C59-40)/(100-40))+50),(50*C59)/40),0))</f>
        <v>0</v>
      </c>
      <c r="D61" s="38">
        <f t="shared" si="9"/>
        <v>0</v>
      </c>
      <c r="E61" s="38">
        <f t="shared" si="9"/>
        <v>0</v>
      </c>
      <c r="F61" s="38">
        <f t="shared" si="9"/>
        <v>0</v>
      </c>
      <c r="G61" s="38">
        <f t="shared" si="9"/>
        <v>0</v>
      </c>
      <c r="H61" s="38">
        <f t="shared" si="9"/>
        <v>0</v>
      </c>
      <c r="I61" s="38">
        <f t="shared" si="9"/>
        <v>0</v>
      </c>
      <c r="J61" s="38">
        <f t="shared" si="9"/>
        <v>0</v>
      </c>
      <c r="K61" s="38">
        <f t="shared" si="9"/>
        <v>0</v>
      </c>
      <c r="L61" s="38">
        <f t="shared" si="9"/>
        <v>0</v>
      </c>
      <c r="M61" s="38">
        <f t="shared" si="9"/>
        <v>0</v>
      </c>
      <c r="N61" s="38">
        <f t="shared" si="9"/>
        <v>0</v>
      </c>
      <c r="O61" s="38">
        <f t="shared" si="9"/>
        <v>0</v>
      </c>
      <c r="P61" s="38">
        <f t="shared" si="9"/>
        <v>0</v>
      </c>
      <c r="Q61" s="39"/>
    </row>
    <row r="62" spans="1:17" ht="22.5" customHeight="1" thickBot="1">
      <c r="A62" s="17" t="s">
        <v>9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5"/>
      <c r="Q62" s="19">
        <f>SUM(B62:P62)</f>
        <v>0</v>
      </c>
    </row>
    <row r="63" spans="1:17" ht="12.75" hidden="1" customHeight="1">
      <c r="B63" s="5">
        <f>B61*B62</f>
        <v>0</v>
      </c>
      <c r="C63" s="5">
        <f t="shared" ref="C63:P63" si="10">C61*C62</f>
        <v>0</v>
      </c>
      <c r="D63" s="5">
        <f t="shared" si="10"/>
        <v>0</v>
      </c>
      <c r="E63" s="5">
        <f t="shared" si="10"/>
        <v>0</v>
      </c>
      <c r="F63" s="5">
        <f>F61*F62</f>
        <v>0</v>
      </c>
      <c r="G63" s="5">
        <f t="shared" si="10"/>
        <v>0</v>
      </c>
      <c r="H63" s="5">
        <f t="shared" si="10"/>
        <v>0</v>
      </c>
      <c r="I63" s="5">
        <f t="shared" si="10"/>
        <v>0</v>
      </c>
      <c r="J63" s="5">
        <f t="shared" si="10"/>
        <v>0</v>
      </c>
      <c r="K63" s="5">
        <f t="shared" si="10"/>
        <v>0</v>
      </c>
      <c r="L63" s="5">
        <f t="shared" si="10"/>
        <v>0</v>
      </c>
      <c r="M63" s="5">
        <f t="shared" si="10"/>
        <v>0</v>
      </c>
      <c r="N63" s="5">
        <f t="shared" si="10"/>
        <v>0</v>
      </c>
      <c r="O63" s="5">
        <f t="shared" si="10"/>
        <v>0</v>
      </c>
      <c r="P63" s="5">
        <f t="shared" si="10"/>
        <v>0</v>
      </c>
      <c r="Q63" s="5">
        <f>SUM(B63:P63)</f>
        <v>0</v>
      </c>
    </row>
    <row r="64" spans="1:17" ht="12.75" customHeight="1">
      <c r="A64" s="42" t="s">
        <v>10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6" spans="1:17">
      <c r="A66" s="11" t="s">
        <v>27</v>
      </c>
      <c r="B66" s="11"/>
      <c r="C66" s="11"/>
      <c r="D66" s="12" t="str">
        <f>IFERROR(Q63/(Q62*10),"")</f>
        <v/>
      </c>
    </row>
    <row r="67" spans="1:17">
      <c r="A67" s="8"/>
      <c r="B67" s="3"/>
      <c r="C67" s="3"/>
      <c r="D67" s="6"/>
    </row>
    <row r="68" spans="1:17">
      <c r="A68" s="13" t="s">
        <v>28</v>
      </c>
      <c r="B68" s="3"/>
      <c r="C68" s="3"/>
      <c r="D68" s="6" t="str">
        <f>IFERROR(((Q14+Q30+Q46+Q63)/(Q13+Q29+Q45+Q62))/10,"")</f>
        <v/>
      </c>
    </row>
    <row r="69" spans="1:17">
      <c r="A69" s="13" t="s">
        <v>29</v>
      </c>
      <c r="B69" s="3"/>
      <c r="C69" s="3"/>
      <c r="D69" s="6" t="str">
        <f>IFERROR(((Q14+Q30+Q46+Q46+Q63+Q63)/(Q13+Q29+Q45+Q45+Q62+Q62))/10,"")</f>
        <v/>
      </c>
    </row>
    <row r="70" spans="1:17" ht="13.5" thickBot="1">
      <c r="A70" s="3"/>
      <c r="B70" s="3"/>
      <c r="C70" s="3"/>
      <c r="D70" s="3"/>
    </row>
    <row r="71" spans="1:17" ht="13.5" thickBot="1">
      <c r="A71" s="3" t="s">
        <v>30</v>
      </c>
      <c r="B71" s="3"/>
      <c r="C71" s="3"/>
      <c r="D71" s="26" t="str">
        <f>IF(D69&gt;D68,D69,D68)</f>
        <v/>
      </c>
      <c r="F71" s="33" t="str">
        <f>IF(D71="","",IF(D71&gt;=C76,"Distinction",(IF(D71&gt;=C77,"Merit",IF(D71&gt;=C78,"Pass","")))))</f>
        <v/>
      </c>
      <c r="G71" s="32"/>
    </row>
    <row r="73" spans="1:17">
      <c r="A73" s="14" t="s">
        <v>31</v>
      </c>
      <c r="B73" s="1"/>
      <c r="C73" s="1"/>
      <c r="D73" s="1"/>
      <c r="E73" s="1"/>
      <c r="F73" s="1"/>
    </row>
    <row r="74" spans="1:17">
      <c r="A74" s="1"/>
      <c r="B74" s="1"/>
      <c r="C74" s="1"/>
      <c r="D74" s="1"/>
      <c r="E74" s="1"/>
      <c r="F74" s="1"/>
    </row>
    <row r="75" spans="1:17" ht="25.5" customHeight="1">
      <c r="A75" s="48" t="s">
        <v>32</v>
      </c>
      <c r="B75" s="49"/>
      <c r="C75" s="48" t="s">
        <v>33</v>
      </c>
      <c r="D75" s="49"/>
      <c r="E75" s="48" t="s">
        <v>34</v>
      </c>
      <c r="F75" s="49"/>
      <c r="L75" s="31"/>
      <c r="M75" s="31"/>
      <c r="N75" s="31"/>
      <c r="O75" s="31"/>
      <c r="P75" s="31"/>
    </row>
    <row r="76" spans="1:17">
      <c r="A76" s="44" t="s">
        <v>35</v>
      </c>
      <c r="B76" s="45"/>
      <c r="C76" s="46">
        <v>7</v>
      </c>
      <c r="D76" s="47"/>
      <c r="E76" s="46">
        <v>6.9</v>
      </c>
      <c r="F76" s="47"/>
      <c r="L76" s="31"/>
      <c r="M76" s="31"/>
      <c r="N76" s="31"/>
      <c r="O76" s="31"/>
      <c r="P76" s="31"/>
    </row>
    <row r="77" spans="1:17">
      <c r="A77" s="44" t="s">
        <v>36</v>
      </c>
      <c r="B77" s="45"/>
      <c r="C77" s="46">
        <v>6</v>
      </c>
      <c r="D77" s="47"/>
      <c r="E77" s="46">
        <v>5.9</v>
      </c>
      <c r="F77" s="47"/>
      <c r="L77" s="31"/>
      <c r="M77" s="31"/>
      <c r="N77" s="31"/>
      <c r="O77" s="31"/>
      <c r="P77" s="31"/>
    </row>
    <row r="78" spans="1:17" ht="13.5" customHeight="1">
      <c r="A78" s="44" t="s">
        <v>37</v>
      </c>
      <c r="B78" s="45"/>
      <c r="C78" s="46">
        <v>5</v>
      </c>
      <c r="D78" s="47"/>
      <c r="E78" s="46">
        <v>4.9000000000000004</v>
      </c>
      <c r="F78" s="47"/>
      <c r="L78" s="43"/>
      <c r="M78" s="43"/>
      <c r="N78" s="43"/>
      <c r="O78" s="43"/>
      <c r="P78" s="43"/>
    </row>
    <row r="79" spans="1:17">
      <c r="A79" s="1"/>
      <c r="B79" s="1"/>
      <c r="C79" s="1"/>
      <c r="D79" s="1"/>
      <c r="E79" s="1"/>
      <c r="F79" s="1"/>
    </row>
    <row r="80" spans="1:17">
      <c r="A80" s="14" t="s">
        <v>38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>
      <c r="A81" s="14" t="s">
        <v>39</v>
      </c>
      <c r="B81" s="1"/>
      <c r="C81" s="1"/>
      <c r="D81" s="1"/>
      <c r="E81" s="1"/>
      <c r="F81" s="1"/>
    </row>
    <row r="82" spans="1:17">
      <c r="A82" s="15"/>
      <c r="B82" s="1"/>
      <c r="C82" s="1"/>
      <c r="D82" s="1"/>
      <c r="E82" s="1"/>
      <c r="F82" s="1"/>
    </row>
    <row r="83" spans="1:17">
      <c r="A83" s="8" t="s">
        <v>40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>
      <c r="A84" s="15"/>
      <c r="B84" s="1"/>
      <c r="C84" s="1"/>
      <c r="D84" s="1"/>
      <c r="E84" s="1"/>
      <c r="F84" s="1"/>
    </row>
  </sheetData>
  <sheetProtection sheet="1" objects="1" scenarios="1" selectLockedCells="1"/>
  <mergeCells count="12">
    <mergeCell ref="A78:B78"/>
    <mergeCell ref="C78:D78"/>
    <mergeCell ref="E78:F78"/>
    <mergeCell ref="E77:F77"/>
    <mergeCell ref="A75:B75"/>
    <mergeCell ref="C75:D75"/>
    <mergeCell ref="E75:F75"/>
    <mergeCell ref="A76:B76"/>
    <mergeCell ref="C76:D76"/>
    <mergeCell ref="E76:F76"/>
    <mergeCell ref="A77:B77"/>
    <mergeCell ref="C77:D77"/>
  </mergeCells>
  <pageMargins left="0.39370078740157483" right="0.39370078740157483" top="0.39370078740157483" bottom="0.3937007874015748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Leeds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Louise Feaviour</cp:lastModifiedBy>
  <cp:revision/>
  <dcterms:created xsi:type="dcterms:W3CDTF">2009-03-04T09:36:54Z</dcterms:created>
  <dcterms:modified xsi:type="dcterms:W3CDTF">2024-12-16T16:38:52Z</dcterms:modified>
  <cp:category/>
  <cp:contentStatus/>
</cp:coreProperties>
</file>