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N:\Administration\Student-Admin\Taught\examins\WebPages\Calcs for coronovirus\0-1 ratio\202122\"/>
    </mc:Choice>
  </mc:AlternateContent>
  <bookViews>
    <workbookView xWindow="120" yWindow="120" windowWidth="19020" windowHeight="12660"/>
  </bookViews>
  <sheets>
    <sheet name="Calculator 2" sheetId="3" r:id="rId1"/>
  </sheet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26" i="3" l="1"/>
  <c r="P60" i="3"/>
  <c r="O60" i="3"/>
  <c r="N60" i="3"/>
  <c r="M60" i="3"/>
  <c r="L60" i="3"/>
  <c r="K60" i="3"/>
  <c r="J60" i="3"/>
  <c r="I60" i="3"/>
  <c r="H60" i="3"/>
  <c r="G60" i="3"/>
  <c r="F60" i="3"/>
  <c r="E60" i="3"/>
  <c r="D60" i="3"/>
  <c r="C60" i="3"/>
  <c r="B60" i="3"/>
  <c r="Q59" i="3"/>
  <c r="P44" i="3"/>
  <c r="O44" i="3"/>
  <c r="N44" i="3"/>
  <c r="M44" i="3"/>
  <c r="L44" i="3"/>
  <c r="K44" i="3"/>
  <c r="J44" i="3"/>
  <c r="I44" i="3"/>
  <c r="H44" i="3"/>
  <c r="G44" i="3"/>
  <c r="F44" i="3"/>
  <c r="E44" i="3"/>
  <c r="D44" i="3"/>
  <c r="C44" i="3"/>
  <c r="B44" i="3"/>
  <c r="Q43" i="3"/>
  <c r="P27" i="3"/>
  <c r="O27" i="3"/>
  <c r="N27" i="3"/>
  <c r="M27" i="3"/>
  <c r="L27" i="3"/>
  <c r="K27" i="3"/>
  <c r="J27" i="3"/>
  <c r="I27" i="3"/>
  <c r="H27" i="3"/>
  <c r="G27" i="3"/>
  <c r="F27" i="3"/>
  <c r="E27" i="3"/>
  <c r="D27" i="3"/>
  <c r="C27" i="3"/>
  <c r="B27" i="3"/>
  <c r="Q27" i="3" l="1"/>
  <c r="Q44" i="3"/>
  <c r="Q60" i="3"/>
  <c r="J71" i="3" l="1"/>
  <c r="C46" i="3"/>
  <c r="C71" i="3"/>
  <c r="C62" i="3"/>
  <c r="C66" i="3"/>
  <c r="J66" i="3"/>
  <c r="C30" i="3"/>
  <c r="R35" i="3" s="1"/>
  <c r="J67" i="3"/>
  <c r="C67" i="3"/>
  <c r="C69" i="3" l="1"/>
  <c r="J69" i="3"/>
  <c r="J37" i="3"/>
  <c r="Q51" i="3"/>
  <c r="Q37" i="3"/>
  <c r="J51" i="3"/>
  <c r="J36" i="3"/>
  <c r="R36" i="3"/>
  <c r="Q36" i="3"/>
  <c r="J52" i="3"/>
  <c r="Q35" i="3"/>
  <c r="P35" i="3" s="1"/>
  <c r="R51" i="3"/>
  <c r="R53" i="3"/>
  <c r="K52" i="3"/>
  <c r="K36" i="3"/>
  <c r="K37" i="3"/>
  <c r="J53" i="3"/>
  <c r="R37" i="3"/>
  <c r="K53" i="3"/>
  <c r="Q52" i="3"/>
  <c r="K51" i="3"/>
  <c r="J35" i="3"/>
  <c r="Q53" i="3"/>
  <c r="R52" i="3"/>
  <c r="K35" i="3"/>
  <c r="L35" i="3" l="1"/>
  <c r="L37" i="3"/>
  <c r="P36" i="3"/>
  <c r="L51" i="3"/>
  <c r="P53" i="3"/>
  <c r="P51" i="3"/>
  <c r="P37" i="3"/>
  <c r="L36" i="3"/>
  <c r="L52" i="3"/>
  <c r="L53" i="3"/>
  <c r="P52" i="3"/>
</calcChain>
</file>

<file path=xl/sharedStrings.xml><?xml version="1.0" encoding="utf-8"?>
<sst xmlns="http://schemas.openxmlformats.org/spreadsheetml/2006/main" count="95" uniqueCount="71">
  <si>
    <t>Classification Calculator - Integrated Master degree</t>
  </si>
  <si>
    <t>(Applies to 4-year undergraduate programmes which are classified over Years 2, 3 and 4 - you will need to know how your classification average is weighted over Years 3 and 4 to find out which of the 2 outcomes applies to you)</t>
  </si>
  <si>
    <r>
      <t xml:space="preserve">1) In order to achieve Honours you will need to pass at least 100 credits in each year of your programme </t>
    </r>
    <r>
      <rPr>
        <i/>
        <sz val="9"/>
        <rFont val="Arial"/>
        <family val="2"/>
      </rPr>
      <t>and</t>
    </r>
    <r>
      <rPr>
        <sz val="9"/>
        <rFont val="Arial"/>
        <family val="2"/>
      </rPr>
      <t xml:space="preserve"> meet the requirements specified in the programme specification. You must also achieve at least 100 credits at each Level of study. </t>
    </r>
  </si>
  <si>
    <t>2) If you have failed any modules you should still include the mark achieved for these in your calculation.</t>
  </si>
  <si>
    <t>3) Marks of AB (Absent) should be entered into the calculator as 0.</t>
  </si>
  <si>
    <r>
      <t xml:space="preserve">4) If you had more than 1 attempt at a module, you should use the </t>
    </r>
    <r>
      <rPr>
        <b/>
        <sz val="9"/>
        <rFont val="Arial"/>
        <family val="2"/>
      </rPr>
      <t>highest mark achieved</t>
    </r>
    <r>
      <rPr>
        <sz val="9"/>
        <rFont val="Arial"/>
        <family val="2"/>
      </rPr>
      <t xml:space="preserve"> out of all attempts (unless you have been granted a 'first attempt' resit, which overwrites any previous mark gained in that module).</t>
    </r>
  </si>
  <si>
    <r>
      <t>5) If you are taking any</t>
    </r>
    <r>
      <rPr>
        <b/>
        <sz val="9"/>
        <rFont val="Arial"/>
        <family val="2"/>
      </rPr>
      <t xml:space="preserve"> Skills Discovery Modules</t>
    </r>
    <r>
      <rPr>
        <sz val="9"/>
        <rFont val="Arial"/>
        <family val="2"/>
      </rPr>
      <t xml:space="preserve"> in Year 3 or above, the marks and credits should be included with your Year 2 marks.*</t>
    </r>
  </si>
  <si>
    <r>
      <t xml:space="preserve">6) </t>
    </r>
    <r>
      <rPr>
        <b/>
        <sz val="9"/>
        <rFont val="Arial"/>
        <family val="2"/>
      </rPr>
      <t>Pre-2018/19 marks awarded on the 20-90 scale</t>
    </r>
    <r>
      <rPr>
        <sz val="9"/>
        <rFont val="Arial"/>
        <family val="2"/>
      </rPr>
      <t xml:space="preserve"> - If you have any module marks in the range 20-29 or 81-90 awarded by schools that used to mark on the 20-90 scale, they need to be adjusted according to the scale below - this is the mark you should enter for your module.  All marks outside of these ranges should be entered as they stand (e.g. 54, 65, 43 etc).</t>
    </r>
  </si>
  <si>
    <t>Click here for more information on marking scales</t>
  </si>
  <si>
    <t xml:space="preserve">Mark awarded </t>
  </si>
  <si>
    <t>20</t>
  </si>
  <si>
    <t>21</t>
  </si>
  <si>
    <t>22</t>
  </si>
  <si>
    <t>23</t>
  </si>
  <si>
    <t>24</t>
  </si>
  <si>
    <t>25</t>
  </si>
  <si>
    <t>26</t>
  </si>
  <si>
    <t>27</t>
  </si>
  <si>
    <t>28</t>
  </si>
  <si>
    <t>29</t>
  </si>
  <si>
    <t>on 20-90 scale</t>
  </si>
  <si>
    <t>Translation</t>
  </si>
  <si>
    <t>(0-100 scale)</t>
  </si>
  <si>
    <t>81</t>
  </si>
  <si>
    <t>82</t>
  </si>
  <si>
    <t>83</t>
  </si>
  <si>
    <t>84</t>
  </si>
  <si>
    <t>85</t>
  </si>
  <si>
    <t>86</t>
  </si>
  <si>
    <t>87</t>
  </si>
  <si>
    <t>88</t>
  </si>
  <si>
    <t>89</t>
  </si>
  <si>
    <t>Year 2 modules (including any Skills Discovery Module* taken in Year 3 or 4)</t>
  </si>
  <si>
    <t>Mark awarded    (0-100 scale)</t>
  </si>
  <si>
    <t>Total:</t>
  </si>
  <si>
    <t>Credit value</t>
  </si>
  <si>
    <r>
      <t xml:space="preserve">*Skills Discovery Module - discovery modules designed to develop specific skills (indicated in the Module Catalogue with the flag 'skd') - check the module catalogue for details if you are not sure.  Can be taken in any year, but are </t>
    </r>
    <r>
      <rPr>
        <b/>
        <i/>
        <sz val="9"/>
        <rFont val="Arial"/>
        <family val="2"/>
      </rPr>
      <t>single-weighted</t>
    </r>
    <r>
      <rPr>
        <i/>
        <sz val="9"/>
        <rFont val="Arial"/>
        <family val="2"/>
      </rPr>
      <t xml:space="preserve"> in the classification algorithm, regardless of level.</t>
    </r>
  </si>
  <si>
    <t>Year 2 Average</t>
  </si>
  <si>
    <t>NB - The following averages are a guide only and are based on programmes where your credit totals in each year are equal:</t>
  </si>
  <si>
    <t>Double weighting</t>
  </si>
  <si>
    <t>Year 4 only</t>
  </si>
  <si>
    <t>Years 3 &amp; 4</t>
  </si>
  <si>
    <t>To achieve a 1st you need to aim for an average in Years 3 and 4 of</t>
  </si>
  <si>
    <t>or</t>
  </si>
  <si>
    <t>To achieve a 2i you need to aim for an average in Years 3 and 4 of</t>
  </si>
  <si>
    <t>To achieve a 2ii you need to aim for an average in Years 3 and 4 of</t>
  </si>
  <si>
    <t>Year 3 (Penultimate Year) modules, excluding Skills Discovery Modules - see above)</t>
  </si>
  <si>
    <t>Year 3 Average</t>
  </si>
  <si>
    <t>To achieve a 1st you need to aim for an average in Year 4 of</t>
  </si>
  <si>
    <t>To achieve a 2i you need to aim for an average in Year 4 of</t>
  </si>
  <si>
    <t>To achieve a 2ii you need to aim for an average in Year 4 of</t>
  </si>
  <si>
    <t>Year 4 (Final Year) modules, excluding Skills Discovery Modules - see above)</t>
  </si>
  <si>
    <t>Year 4 Average</t>
  </si>
  <si>
    <t>Double weighting: Year 4 only</t>
  </si>
  <si>
    <t>Double weighting: Years 3 &amp; 4</t>
  </si>
  <si>
    <t>Class boundary</t>
  </si>
  <si>
    <t>Threshold grade</t>
  </si>
  <si>
    <t>Discretionary Band</t>
  </si>
  <si>
    <t>1:1:1 calculation</t>
  </si>
  <si>
    <t>2i / Ist</t>
  </si>
  <si>
    <t>1:1:2 calculation</t>
  </si>
  <si>
    <t>1:2:2 calculation</t>
  </si>
  <si>
    <t>2ii / 2i</t>
  </si>
  <si>
    <t>3rd / 2ii</t>
  </si>
  <si>
    <t>Best Average</t>
  </si>
  <si>
    <t>Fail / 3rd</t>
  </si>
  <si>
    <t>For more information on 2021 degree classifications, please refer to the University guidance online</t>
  </si>
  <si>
    <t>NB this calculator is provided for guidance only.  There is no guarantee that the classification calculated by this method is the one which will be finally awarded.  All marks and classifications must be confirmed by the Exam Board on behalf of Senate before they become final.</t>
  </si>
  <si>
    <t>This calculator has been developed based on a version adapted by the Centre for Sports Science from an original Business School model.</t>
  </si>
  <si>
    <t>*If you completed Year 2 during 2019/20 and the 0:1:1 calculation produces a higher result than the Best Average, this will be the one used for classification.</t>
  </si>
  <si>
    <t>0:1:1 calculation*</t>
  </si>
</sst>
</file>

<file path=xl/styles.xml><?xml version="1.0" encoding="utf-8"?>
<styleSheet xmlns="http://schemas.openxmlformats.org/spreadsheetml/2006/main" xmlns:mc="http://schemas.openxmlformats.org/markup-compatibility/2006" xmlns:x14ac="http://schemas.microsoft.com/office/spreadsheetml/2009/9/ac" mc:Ignorable="x14ac">
  <fonts count="18">
    <font>
      <sz val="10"/>
      <name val="Arial"/>
    </font>
    <font>
      <sz val="8"/>
      <name val="Arial"/>
      <family val="2"/>
    </font>
    <font>
      <b/>
      <sz val="10"/>
      <name val="Arial"/>
      <family val="2"/>
    </font>
    <font>
      <u/>
      <sz val="10"/>
      <color indexed="12"/>
      <name val="Arial"/>
      <family val="2"/>
    </font>
    <font>
      <b/>
      <sz val="8"/>
      <name val="Arial"/>
      <family val="2"/>
    </font>
    <font>
      <i/>
      <sz val="9"/>
      <name val="Arial"/>
      <family val="2"/>
    </font>
    <font>
      <sz val="10"/>
      <name val="Arial"/>
      <family val="2"/>
    </font>
    <font>
      <b/>
      <sz val="11"/>
      <name val="Arial"/>
      <family val="2"/>
    </font>
    <font>
      <b/>
      <u/>
      <sz val="12"/>
      <name val="Arial"/>
      <family val="2"/>
    </font>
    <font>
      <b/>
      <sz val="9"/>
      <name val="Arial"/>
      <family val="2"/>
    </font>
    <font>
      <sz val="9"/>
      <name val="Arial"/>
      <family val="2"/>
    </font>
    <font>
      <b/>
      <u/>
      <sz val="9"/>
      <name val="Arial"/>
      <family val="2"/>
    </font>
    <font>
      <b/>
      <u/>
      <sz val="12"/>
      <color indexed="12"/>
      <name val="Arial"/>
      <family val="2"/>
    </font>
    <font>
      <b/>
      <u/>
      <sz val="10"/>
      <color indexed="12"/>
      <name val="Arial"/>
      <family val="2"/>
    </font>
    <font>
      <sz val="9"/>
      <color theme="0" tint="-0.249977111117893"/>
      <name val="Arial"/>
      <family val="2"/>
    </font>
    <font>
      <sz val="10"/>
      <color theme="0"/>
      <name val="Arial"/>
      <family val="2"/>
    </font>
    <font>
      <sz val="9"/>
      <color theme="0"/>
      <name val="Arial"/>
      <family val="2"/>
    </font>
    <font>
      <b/>
      <i/>
      <sz val="9"/>
      <name val="Arial"/>
      <family val="2"/>
    </font>
  </fonts>
  <fills count="8">
    <fill>
      <patternFill patternType="none"/>
    </fill>
    <fill>
      <patternFill patternType="gray125"/>
    </fill>
    <fill>
      <patternFill patternType="solid">
        <fgColor indexed="9"/>
        <bgColor indexed="64"/>
      </patternFill>
    </fill>
    <fill>
      <patternFill patternType="solid">
        <fgColor theme="6" tint="0.59999389629810485"/>
        <bgColor indexed="64"/>
      </patternFill>
    </fill>
    <fill>
      <patternFill patternType="solid">
        <fgColor rgb="FFFFFF00"/>
        <bgColor indexed="64"/>
      </patternFill>
    </fill>
    <fill>
      <patternFill patternType="solid">
        <fgColor theme="8" tint="0.59999389629810485"/>
        <bgColor indexed="64"/>
      </patternFill>
    </fill>
    <fill>
      <patternFill patternType="solid">
        <fgColor rgb="FFFF99CC"/>
        <bgColor indexed="64"/>
      </patternFill>
    </fill>
    <fill>
      <patternFill patternType="solid">
        <fgColor theme="8" tint="0.39997558519241921"/>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s>
  <cellStyleXfs count="2">
    <xf numFmtId="0" fontId="0" fillId="0" borderId="0"/>
    <xf numFmtId="0" fontId="3" fillId="0" borderId="0" applyNumberFormat="0" applyFill="0" applyBorder="0" applyAlignment="0" applyProtection="0">
      <alignment vertical="top"/>
      <protection locked="0"/>
    </xf>
  </cellStyleXfs>
  <cellXfs count="98">
    <xf numFmtId="0" fontId="0" fillId="0" borderId="0" xfId="0"/>
    <xf numFmtId="0" fontId="7" fillId="0" borderId="0" xfId="0" applyFont="1" applyProtection="1"/>
    <xf numFmtId="0" fontId="0" fillId="0" borderId="0" xfId="0" applyProtection="1"/>
    <xf numFmtId="0" fontId="10" fillId="0" borderId="0" xfId="0" applyFont="1" applyProtection="1"/>
    <xf numFmtId="0" fontId="4" fillId="2" borderId="0" xfId="0" applyFont="1" applyFill="1" applyAlignment="1" applyProtection="1">
      <alignment vertical="center"/>
    </xf>
    <xf numFmtId="0" fontId="1" fillId="2" borderId="0" xfId="0" applyFont="1" applyFill="1" applyAlignment="1" applyProtection="1">
      <alignment vertical="center"/>
    </xf>
    <xf numFmtId="0" fontId="14" fillId="0" borderId="0" xfId="0" applyFont="1" applyProtection="1"/>
    <xf numFmtId="0" fontId="9" fillId="3" borderId="0" xfId="0" applyFont="1" applyFill="1" applyProtection="1"/>
    <xf numFmtId="2" fontId="9" fillId="3" borderId="0" xfId="0" applyNumberFormat="1" applyFont="1" applyFill="1" applyProtection="1"/>
    <xf numFmtId="0" fontId="2" fillId="0" borderId="0" xfId="0" applyFont="1" applyProtection="1"/>
    <xf numFmtId="0" fontId="11" fillId="0" borderId="2" xfId="0" applyFont="1" applyBorder="1" applyProtection="1"/>
    <xf numFmtId="0" fontId="10" fillId="0" borderId="3" xfId="0" applyFont="1" applyBorder="1" applyProtection="1"/>
    <xf numFmtId="0" fontId="10" fillId="0" borderId="4" xfId="0" applyFont="1" applyBorder="1" applyProtection="1"/>
    <xf numFmtId="0" fontId="0" fillId="0" borderId="3" xfId="0" applyBorder="1" applyProtection="1"/>
    <xf numFmtId="0" fontId="0" fillId="0" borderId="4" xfId="0" applyBorder="1" applyProtection="1"/>
    <xf numFmtId="0" fontId="0" fillId="0" borderId="5" xfId="0" applyBorder="1" applyProtection="1"/>
    <xf numFmtId="0" fontId="0" fillId="0" borderId="0" xfId="0" applyBorder="1" applyProtection="1"/>
    <xf numFmtId="0" fontId="0" fillId="0" borderId="6" xfId="0" applyBorder="1" applyProtection="1"/>
    <xf numFmtId="0" fontId="10" fillId="0" borderId="5" xfId="0" applyFont="1" applyBorder="1" applyProtection="1"/>
    <xf numFmtId="0" fontId="10" fillId="0" borderId="0" xfId="0" applyFont="1" applyBorder="1" applyProtection="1"/>
    <xf numFmtId="2" fontId="10" fillId="0" borderId="0" xfId="0" applyNumberFormat="1" applyFont="1" applyBorder="1" applyProtection="1"/>
    <xf numFmtId="0" fontId="6" fillId="0" borderId="6" xfId="0" applyFont="1" applyBorder="1" applyProtection="1"/>
    <xf numFmtId="0" fontId="6" fillId="0" borderId="0" xfId="0" applyFont="1" applyProtection="1"/>
    <xf numFmtId="0" fontId="6" fillId="0" borderId="0" xfId="0" applyFont="1" applyBorder="1" applyProtection="1"/>
    <xf numFmtId="0" fontId="9" fillId="0" borderId="5" xfId="0" applyFont="1" applyBorder="1" applyProtection="1"/>
    <xf numFmtId="0" fontId="9" fillId="0" borderId="0" xfId="0" applyFont="1" applyBorder="1" applyProtection="1"/>
    <xf numFmtId="2" fontId="9" fillId="0" borderId="0" xfId="0" applyNumberFormat="1" applyFont="1" applyBorder="1" applyProtection="1"/>
    <xf numFmtId="0" fontId="7" fillId="0" borderId="6" xfId="0" applyFont="1" applyBorder="1" applyProtection="1"/>
    <xf numFmtId="0" fontId="7" fillId="0" borderId="0" xfId="0" applyFont="1" applyBorder="1" applyProtection="1"/>
    <xf numFmtId="0" fontId="10" fillId="0" borderId="7" xfId="0" applyFont="1" applyBorder="1" applyProtection="1"/>
    <xf numFmtId="0" fontId="10" fillId="0" borderId="8" xfId="0" applyFont="1" applyBorder="1" applyProtection="1"/>
    <xf numFmtId="0" fontId="0" fillId="0" borderId="9" xfId="0" applyBorder="1" applyProtection="1"/>
    <xf numFmtId="0" fontId="0" fillId="0" borderId="7" xfId="0" applyBorder="1" applyProtection="1"/>
    <xf numFmtId="0" fontId="0" fillId="0" borderId="8" xfId="0" applyBorder="1" applyProtection="1"/>
    <xf numFmtId="2" fontId="10" fillId="4" borderId="1" xfId="0" applyNumberFormat="1" applyFont="1" applyFill="1" applyBorder="1" applyProtection="1"/>
    <xf numFmtId="0" fontId="10" fillId="2" borderId="0" xfId="0" applyFont="1" applyFill="1" applyProtection="1"/>
    <xf numFmtId="0" fontId="8" fillId="0" borderId="0" xfId="0" applyFont="1" applyProtection="1"/>
    <xf numFmtId="21" fontId="6" fillId="0" borderId="0" xfId="0" applyNumberFormat="1" applyFont="1" applyProtection="1"/>
    <xf numFmtId="0" fontId="6" fillId="0" borderId="0" xfId="0" applyFont="1" applyAlignment="1" applyProtection="1">
      <alignment horizontal="center" vertical="center"/>
    </xf>
    <xf numFmtId="0" fontId="6" fillId="0" borderId="0" xfId="0" applyFont="1" applyAlignment="1" applyProtection="1">
      <alignment horizontal="center"/>
    </xf>
    <xf numFmtId="0" fontId="2" fillId="0" borderId="0" xfId="0" applyFont="1" applyAlignment="1" applyProtection="1">
      <alignment horizontal="center"/>
    </xf>
    <xf numFmtId="0" fontId="2" fillId="0" borderId="0" xfId="0" applyFont="1" applyAlignment="1" applyProtection="1">
      <alignment horizontal="center" vertical="center"/>
    </xf>
    <xf numFmtId="2" fontId="15" fillId="0" borderId="0" xfId="0" applyNumberFormat="1" applyFont="1" applyProtection="1"/>
    <xf numFmtId="2" fontId="16" fillId="0" borderId="0" xfId="0" applyNumberFormat="1" applyFont="1" applyProtection="1"/>
    <xf numFmtId="0" fontId="16" fillId="0" borderId="0" xfId="0" applyFont="1" applyProtection="1"/>
    <xf numFmtId="2" fontId="9" fillId="2" borderId="0" xfId="0" applyNumberFormat="1" applyFont="1" applyFill="1" applyAlignment="1" applyProtection="1">
      <alignment horizontal="center" vertical="center"/>
    </xf>
    <xf numFmtId="2" fontId="10" fillId="0" borderId="0" xfId="0" applyNumberFormat="1" applyFont="1" applyFill="1" applyBorder="1" applyProtection="1"/>
    <xf numFmtId="0" fontId="4" fillId="0" borderId="11" xfId="0" applyFont="1" applyBorder="1" applyAlignment="1" applyProtection="1">
      <alignment horizontal="center" vertical="center" wrapText="1"/>
    </xf>
    <xf numFmtId="0" fontId="4" fillId="0" borderId="12" xfId="0" applyFont="1" applyBorder="1" applyAlignment="1" applyProtection="1">
      <alignment horizontal="center" vertical="center" wrapText="1"/>
    </xf>
    <xf numFmtId="0" fontId="4" fillId="0" borderId="13" xfId="0" applyFont="1" applyBorder="1" applyAlignment="1" applyProtection="1">
      <alignment horizontal="center" vertical="center" wrapText="1"/>
    </xf>
    <xf numFmtId="0" fontId="4" fillId="0" borderId="8" xfId="0" applyFont="1" applyBorder="1" applyAlignment="1" applyProtection="1">
      <alignment horizontal="center" vertical="center" wrapText="1"/>
    </xf>
    <xf numFmtId="0" fontId="1" fillId="0" borderId="8" xfId="0" applyFont="1" applyBorder="1" applyAlignment="1" applyProtection="1">
      <alignment horizontal="center" vertical="center"/>
    </xf>
    <xf numFmtId="0" fontId="9" fillId="0" borderId="14" xfId="0" applyFont="1" applyBorder="1" applyAlignment="1" applyProtection="1">
      <alignment horizontal="center" vertical="center" wrapText="1"/>
    </xf>
    <xf numFmtId="0" fontId="10" fillId="0" borderId="15" xfId="0" applyFont="1" applyBorder="1" applyAlignment="1" applyProtection="1">
      <alignment horizontal="center" vertical="center"/>
    </xf>
    <xf numFmtId="0" fontId="9" fillId="0" borderId="15" xfId="0" applyFont="1" applyBorder="1" applyAlignment="1" applyProtection="1">
      <alignment horizontal="center" vertical="center"/>
    </xf>
    <xf numFmtId="0" fontId="10" fillId="5" borderId="16" xfId="0" applyFont="1" applyFill="1" applyBorder="1" applyAlignment="1" applyProtection="1">
      <alignment horizontal="center" vertical="center"/>
      <protection locked="0"/>
    </xf>
    <xf numFmtId="0" fontId="10" fillId="5" borderId="17" xfId="0" applyFont="1" applyFill="1" applyBorder="1" applyAlignment="1" applyProtection="1">
      <alignment horizontal="center" vertical="center"/>
      <protection locked="0"/>
    </xf>
    <xf numFmtId="0" fontId="10" fillId="5" borderId="18" xfId="0" applyFont="1" applyFill="1" applyBorder="1" applyAlignment="1" applyProtection="1">
      <alignment horizontal="center" vertical="center"/>
      <protection locked="0"/>
    </xf>
    <xf numFmtId="0" fontId="10" fillId="5" borderId="19" xfId="0" applyFont="1" applyFill="1" applyBorder="1" applyAlignment="1" applyProtection="1">
      <alignment horizontal="center" vertical="center"/>
      <protection locked="0"/>
    </xf>
    <xf numFmtId="0" fontId="10" fillId="5" borderId="20" xfId="0" applyFont="1" applyFill="1" applyBorder="1" applyAlignment="1" applyProtection="1">
      <alignment horizontal="center" vertical="center"/>
      <protection locked="0"/>
    </xf>
    <xf numFmtId="0" fontId="10" fillId="5" borderId="21" xfId="0" applyFont="1" applyFill="1" applyBorder="1" applyAlignment="1" applyProtection="1">
      <alignment horizontal="center" vertical="center"/>
      <protection locked="0"/>
    </xf>
    <xf numFmtId="2" fontId="9" fillId="6" borderId="10" xfId="0" applyNumberFormat="1" applyFont="1" applyFill="1" applyBorder="1" applyProtection="1"/>
    <xf numFmtId="0" fontId="10" fillId="0" borderId="0" xfId="0" applyFont="1" applyAlignment="1" applyProtection="1"/>
    <xf numFmtId="0" fontId="1" fillId="2" borderId="0" xfId="0" applyFont="1" applyFill="1" applyBorder="1" applyAlignment="1" applyProtection="1">
      <alignment vertical="center"/>
    </xf>
    <xf numFmtId="0" fontId="9" fillId="0" borderId="0" xfId="0" applyFont="1" applyFill="1" applyProtection="1"/>
    <xf numFmtId="2" fontId="9" fillId="0" borderId="0" xfId="0" applyNumberFormat="1" applyFont="1" applyFill="1" applyProtection="1"/>
    <xf numFmtId="0" fontId="9" fillId="0" borderId="0" xfId="0" applyNumberFormat="1" applyFont="1" applyAlignment="1" applyProtection="1">
      <alignment wrapText="1"/>
    </xf>
    <xf numFmtId="0" fontId="9" fillId="0" borderId="0" xfId="0" applyNumberFormat="1" applyFont="1" applyAlignment="1" applyProtection="1"/>
    <xf numFmtId="0" fontId="3" fillId="0" borderId="0" xfId="1" applyAlignment="1" applyProtection="1"/>
    <xf numFmtId="2" fontId="10" fillId="7" borderId="10" xfId="0" applyNumberFormat="1" applyFont="1" applyFill="1" applyBorder="1" applyProtection="1"/>
    <xf numFmtId="0" fontId="0" fillId="0" borderId="0" xfId="0" applyProtection="1">
      <protection locked="0"/>
    </xf>
    <xf numFmtId="0" fontId="5" fillId="0" borderId="0" xfId="0" applyFont="1" applyAlignment="1" applyProtection="1">
      <alignment wrapText="1"/>
    </xf>
    <xf numFmtId="0" fontId="3" fillId="0" borderId="0" xfId="1" applyAlignment="1" applyProtection="1">
      <alignment horizontal="left"/>
    </xf>
    <xf numFmtId="0" fontId="1" fillId="0" borderId="11" xfId="0" applyFont="1" applyBorder="1" applyAlignment="1" applyProtection="1">
      <alignment horizontal="center" vertical="center"/>
    </xf>
    <xf numFmtId="0" fontId="1" fillId="0" borderId="12" xfId="0" applyFont="1" applyBorder="1" applyAlignment="1" applyProtection="1">
      <alignment horizontal="center" vertical="center"/>
    </xf>
    <xf numFmtId="0" fontId="5" fillId="0" borderId="0" xfId="0" applyFont="1" applyAlignment="1" applyProtection="1">
      <alignment wrapText="1"/>
    </xf>
    <xf numFmtId="0" fontId="1" fillId="0" borderId="26" xfId="0" applyFont="1" applyBorder="1" applyAlignment="1" applyProtection="1">
      <alignment horizontal="center" vertical="center"/>
    </xf>
    <xf numFmtId="2" fontId="9" fillId="0" borderId="14" xfId="0" applyNumberFormat="1" applyFont="1" applyBorder="1" applyAlignment="1" applyProtection="1">
      <alignment horizontal="center"/>
    </xf>
    <xf numFmtId="2" fontId="9" fillId="0" borderId="15" xfId="0" applyNumberFormat="1" applyFont="1" applyBorder="1" applyAlignment="1" applyProtection="1">
      <alignment horizontal="center"/>
    </xf>
    <xf numFmtId="0" fontId="4" fillId="0" borderId="25" xfId="0" applyFont="1" applyBorder="1" applyAlignment="1" applyProtection="1">
      <alignment horizontal="center" vertical="center" wrapText="1"/>
    </xf>
    <xf numFmtId="0" fontId="4" fillId="0" borderId="22" xfId="0" applyFont="1" applyBorder="1" applyAlignment="1" applyProtection="1">
      <alignment horizontal="center" vertical="center" wrapText="1"/>
    </xf>
    <xf numFmtId="0" fontId="4" fillId="0" borderId="24" xfId="0" applyFont="1" applyBorder="1" applyAlignment="1" applyProtection="1">
      <alignment horizontal="center" vertical="center" wrapText="1"/>
    </xf>
    <xf numFmtId="0" fontId="4" fillId="0" borderId="23" xfId="0" applyFont="1" applyBorder="1" applyAlignment="1" applyProtection="1">
      <alignment horizontal="center" vertical="center" wrapText="1"/>
    </xf>
    <xf numFmtId="49" fontId="1" fillId="0" borderId="11" xfId="0" applyNumberFormat="1" applyFont="1" applyBorder="1" applyAlignment="1" applyProtection="1">
      <alignment horizontal="center" vertical="center"/>
    </xf>
    <xf numFmtId="49" fontId="1" fillId="0" borderId="12" xfId="0" applyNumberFormat="1" applyFont="1" applyBorder="1" applyAlignment="1" applyProtection="1">
      <alignment horizontal="center" vertical="center"/>
    </xf>
    <xf numFmtId="0" fontId="13" fillId="2" borderId="0" xfId="1" applyFont="1" applyFill="1" applyBorder="1" applyAlignment="1" applyProtection="1"/>
    <xf numFmtId="0" fontId="10" fillId="0" borderId="0" xfId="0" applyFont="1" applyBorder="1" applyAlignment="1" applyProtection="1">
      <alignment horizontal="left" vertical="top" wrapText="1"/>
    </xf>
    <xf numFmtId="0" fontId="10" fillId="2" borderId="0" xfId="0" applyFont="1" applyFill="1" applyBorder="1" applyAlignment="1" applyProtection="1">
      <alignment horizontal="left" vertical="top" wrapText="1"/>
    </xf>
    <xf numFmtId="0" fontId="2" fillId="0" borderId="0" xfId="0" applyFont="1" applyAlignment="1" applyProtection="1">
      <alignment vertical="top" wrapText="1"/>
    </xf>
    <xf numFmtId="0" fontId="1" fillId="0" borderId="22" xfId="0" applyFont="1" applyBorder="1" applyAlignment="1" applyProtection="1">
      <alignment horizontal="center" vertical="center"/>
    </xf>
    <xf numFmtId="0" fontId="1" fillId="0" borderId="23" xfId="0" applyFont="1" applyBorder="1" applyAlignment="1" applyProtection="1">
      <alignment horizontal="center" vertical="center"/>
    </xf>
    <xf numFmtId="0" fontId="12" fillId="0" borderId="0" xfId="1" applyFont="1" applyFill="1" applyBorder="1" applyAlignment="1" applyProtection="1">
      <alignment horizontal="center" vertical="center"/>
    </xf>
    <xf numFmtId="0" fontId="9" fillId="0" borderId="0" xfId="1" applyFont="1" applyFill="1" applyBorder="1" applyAlignment="1" applyProtection="1">
      <alignment horizontal="center" vertical="center" wrapText="1"/>
    </xf>
    <xf numFmtId="49" fontId="1" fillId="0" borderId="26" xfId="0" applyNumberFormat="1" applyFont="1" applyBorder="1" applyAlignment="1" applyProtection="1">
      <alignment horizontal="center" vertical="center"/>
    </xf>
    <xf numFmtId="0" fontId="9" fillId="0" borderId="1" xfId="0" applyFont="1" applyBorder="1" applyAlignment="1" applyProtection="1">
      <alignment horizontal="center"/>
    </xf>
    <xf numFmtId="0" fontId="9" fillId="0" borderId="14" xfId="0" applyFont="1" applyBorder="1" applyAlignment="1" applyProtection="1">
      <alignment horizontal="center"/>
    </xf>
    <xf numFmtId="0" fontId="9" fillId="0" borderId="15" xfId="0" applyFont="1" applyBorder="1" applyAlignment="1" applyProtection="1">
      <alignment horizontal="center"/>
    </xf>
    <xf numFmtId="2" fontId="9" fillId="0" borderId="1" xfId="0" applyNumberFormat="1" applyFont="1" applyBorder="1" applyAlignment="1" applyProtection="1">
      <alignment horizontal="center"/>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coronavirus.leeds.ac.uk/student-advice/2021-degree-classifications/" TargetMode="External"/><Relationship Id="rId2" Type="http://schemas.openxmlformats.org/officeDocument/2006/relationships/hyperlink" Target="http://students.leeds.ac.uk/info/10121/marking_results_and_resits/821/marking_scale" TargetMode="External"/><Relationship Id="rId1" Type="http://schemas.openxmlformats.org/officeDocument/2006/relationships/hyperlink" Target="http://www.leeds.ac.uk/ssc/exammarkscales.html"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81"/>
  <sheetViews>
    <sheetView showGridLines="0" tabSelected="1" zoomScaleNormal="100" workbookViewId="0">
      <selection activeCell="B25" sqref="B25"/>
    </sheetView>
  </sheetViews>
  <sheetFormatPr defaultRowHeight="12.75"/>
  <cols>
    <col min="1" max="1" width="14.28515625" style="2" customWidth="1"/>
    <col min="2" max="17" width="5.28515625" style="2" customWidth="1"/>
    <col min="18" max="18" width="7" style="2" bestFit="1" customWidth="1"/>
    <col min="19" max="19" width="6" style="2" customWidth="1"/>
    <col min="20" max="16384" width="9.140625" style="2"/>
  </cols>
  <sheetData>
    <row r="1" spans="1:18" ht="15.75">
      <c r="A1" s="36" t="s">
        <v>0</v>
      </c>
      <c r="J1" s="70"/>
    </row>
    <row r="2" spans="1:18" ht="25.5" customHeight="1">
      <c r="A2" s="88" t="s">
        <v>1</v>
      </c>
      <c r="B2" s="88"/>
      <c r="C2" s="88"/>
      <c r="D2" s="88"/>
      <c r="E2" s="88"/>
      <c r="F2" s="88"/>
      <c r="G2" s="88"/>
      <c r="H2" s="88"/>
      <c r="I2" s="88"/>
      <c r="J2" s="88"/>
      <c r="K2" s="88"/>
      <c r="L2" s="88"/>
      <c r="M2" s="88"/>
      <c r="N2" s="88"/>
      <c r="O2" s="88"/>
      <c r="P2" s="88"/>
      <c r="Q2" s="88"/>
      <c r="R2" s="88"/>
    </row>
    <row r="4" spans="1:18" ht="26.25" customHeight="1">
      <c r="A4" s="87" t="s">
        <v>2</v>
      </c>
      <c r="B4" s="87"/>
      <c r="C4" s="87"/>
      <c r="D4" s="87"/>
      <c r="E4" s="87"/>
      <c r="F4" s="87"/>
      <c r="G4" s="87"/>
      <c r="H4" s="87"/>
      <c r="I4" s="87"/>
      <c r="J4" s="87"/>
      <c r="K4" s="87"/>
      <c r="L4" s="87"/>
      <c r="M4" s="87"/>
      <c r="N4" s="87"/>
      <c r="O4" s="87"/>
      <c r="P4" s="87"/>
      <c r="Q4" s="87"/>
      <c r="R4" s="87"/>
    </row>
    <row r="5" spans="1:18">
      <c r="A5" s="87" t="s">
        <v>3</v>
      </c>
      <c r="B5" s="87"/>
      <c r="C5" s="87"/>
      <c r="D5" s="87"/>
      <c r="E5" s="87"/>
      <c r="F5" s="87"/>
      <c r="G5" s="87"/>
      <c r="H5" s="87"/>
      <c r="I5" s="87"/>
      <c r="J5" s="87"/>
      <c r="K5" s="87"/>
      <c r="L5" s="87"/>
      <c r="M5" s="87"/>
      <c r="N5" s="87"/>
      <c r="O5" s="87"/>
      <c r="P5" s="87"/>
      <c r="Q5" s="87"/>
      <c r="R5" s="87"/>
    </row>
    <row r="6" spans="1:18">
      <c r="A6" s="87" t="s">
        <v>4</v>
      </c>
      <c r="B6" s="87"/>
      <c r="C6" s="87"/>
      <c r="D6" s="87"/>
      <c r="E6" s="87"/>
      <c r="F6" s="87"/>
      <c r="G6" s="87"/>
      <c r="H6" s="87"/>
      <c r="I6" s="87"/>
      <c r="J6" s="87"/>
      <c r="K6" s="87"/>
      <c r="L6" s="87"/>
      <c r="M6" s="87"/>
      <c r="N6" s="87"/>
      <c r="O6" s="87"/>
      <c r="P6" s="87"/>
      <c r="Q6" s="87"/>
      <c r="R6" s="87"/>
    </row>
    <row r="7" spans="1:18" ht="24.75" customHeight="1">
      <c r="A7" s="87" t="s">
        <v>5</v>
      </c>
      <c r="B7" s="87"/>
      <c r="C7" s="87"/>
      <c r="D7" s="87"/>
      <c r="E7" s="87"/>
      <c r="F7" s="87"/>
      <c r="G7" s="87"/>
      <c r="H7" s="87"/>
      <c r="I7" s="87"/>
      <c r="J7" s="87"/>
      <c r="K7" s="87"/>
      <c r="L7" s="87"/>
      <c r="M7" s="87"/>
      <c r="N7" s="87"/>
      <c r="O7" s="87"/>
      <c r="P7" s="87"/>
      <c r="Q7" s="87"/>
      <c r="R7" s="87"/>
    </row>
    <row r="8" spans="1:18">
      <c r="A8" s="86" t="s">
        <v>6</v>
      </c>
      <c r="B8" s="86"/>
      <c r="C8" s="86"/>
      <c r="D8" s="86"/>
      <c r="E8" s="86"/>
      <c r="F8" s="86"/>
      <c r="G8" s="86"/>
      <c r="H8" s="86"/>
      <c r="I8" s="86"/>
      <c r="J8" s="86"/>
      <c r="K8" s="86"/>
      <c r="L8" s="86"/>
      <c r="M8" s="86"/>
      <c r="N8" s="86"/>
      <c r="O8" s="86"/>
      <c r="P8" s="86"/>
      <c r="Q8" s="86"/>
      <c r="R8" s="86"/>
    </row>
    <row r="9" spans="1:18" ht="37.5" customHeight="1">
      <c r="A9" s="87" t="s">
        <v>7</v>
      </c>
      <c r="B9" s="87"/>
      <c r="C9" s="87"/>
      <c r="D9" s="87"/>
      <c r="E9" s="87"/>
      <c r="F9" s="87"/>
      <c r="G9" s="87"/>
      <c r="H9" s="87"/>
      <c r="I9" s="87"/>
      <c r="J9" s="87"/>
      <c r="K9" s="87"/>
      <c r="L9" s="87"/>
      <c r="M9" s="87"/>
      <c r="N9" s="87"/>
      <c r="O9" s="87"/>
      <c r="P9" s="87"/>
      <c r="Q9" s="87"/>
      <c r="R9" s="87"/>
    </row>
    <row r="10" spans="1:18">
      <c r="A10" s="85" t="s">
        <v>8</v>
      </c>
      <c r="B10" s="85"/>
      <c r="C10" s="85"/>
      <c r="D10" s="85"/>
      <c r="E10" s="85"/>
      <c r="F10" s="85"/>
      <c r="G10" s="85"/>
      <c r="H10" s="85"/>
      <c r="I10" s="85"/>
      <c r="J10" s="85"/>
      <c r="K10" s="85"/>
      <c r="L10" s="85"/>
      <c r="M10" s="85"/>
      <c r="N10" s="85"/>
      <c r="O10" s="85"/>
      <c r="P10" s="85"/>
      <c r="Q10" s="85"/>
    </row>
    <row r="11" spans="1:18" ht="6" customHeight="1"/>
    <row r="12" spans="1:18" s="3" customFormat="1" ht="12" customHeight="1">
      <c r="A12" s="47" t="s">
        <v>9</v>
      </c>
      <c r="B12" s="83" t="s">
        <v>10</v>
      </c>
      <c r="C12" s="83" t="s">
        <v>11</v>
      </c>
      <c r="D12" s="83" t="s">
        <v>12</v>
      </c>
      <c r="E12" s="83" t="s">
        <v>13</v>
      </c>
      <c r="F12" s="83" t="s">
        <v>14</v>
      </c>
      <c r="G12" s="83" t="s">
        <v>15</v>
      </c>
      <c r="H12" s="83" t="s">
        <v>16</v>
      </c>
      <c r="I12" s="83" t="s">
        <v>17</v>
      </c>
      <c r="J12" s="83" t="s">
        <v>18</v>
      </c>
      <c r="K12" s="83" t="s">
        <v>19</v>
      </c>
      <c r="L12" s="93"/>
      <c r="N12" s="92"/>
      <c r="O12" s="92"/>
      <c r="P12" s="92"/>
      <c r="Q12" s="92"/>
      <c r="R12" s="92"/>
    </row>
    <row r="13" spans="1:18" s="3" customFormat="1" ht="12" customHeight="1">
      <c r="A13" s="49" t="s">
        <v>20</v>
      </c>
      <c r="B13" s="84"/>
      <c r="C13" s="84"/>
      <c r="D13" s="84"/>
      <c r="E13" s="84"/>
      <c r="F13" s="84"/>
      <c r="G13" s="84"/>
      <c r="H13" s="84"/>
      <c r="I13" s="84"/>
      <c r="J13" s="84"/>
      <c r="K13" s="84"/>
      <c r="L13" s="93"/>
      <c r="N13" s="92"/>
      <c r="O13" s="92"/>
      <c r="P13" s="92"/>
      <c r="Q13" s="92"/>
      <c r="R13" s="92"/>
    </row>
    <row r="14" spans="1:18" s="3" customFormat="1" ht="12" customHeight="1">
      <c r="A14" s="47" t="s">
        <v>21</v>
      </c>
      <c r="B14" s="89">
        <v>0</v>
      </c>
      <c r="C14" s="73">
        <v>3</v>
      </c>
      <c r="D14" s="73">
        <v>6</v>
      </c>
      <c r="E14" s="73">
        <v>9</v>
      </c>
      <c r="F14" s="73">
        <v>12</v>
      </c>
      <c r="G14" s="73">
        <v>15</v>
      </c>
      <c r="H14" s="73">
        <v>18</v>
      </c>
      <c r="I14" s="73">
        <v>21</v>
      </c>
      <c r="J14" s="73">
        <v>24</v>
      </c>
      <c r="K14" s="73">
        <v>27</v>
      </c>
      <c r="L14" s="76"/>
      <c r="N14" s="92"/>
      <c r="O14" s="92"/>
      <c r="P14" s="92"/>
      <c r="Q14" s="92"/>
      <c r="R14" s="92"/>
    </row>
    <row r="15" spans="1:18" s="3" customFormat="1" ht="12">
      <c r="A15" s="48" t="s">
        <v>22</v>
      </c>
      <c r="B15" s="90"/>
      <c r="C15" s="74"/>
      <c r="D15" s="74"/>
      <c r="E15" s="74"/>
      <c r="F15" s="74"/>
      <c r="G15" s="74"/>
      <c r="H15" s="74"/>
      <c r="I15" s="74"/>
      <c r="J15" s="74"/>
      <c r="K15" s="74"/>
      <c r="L15" s="76"/>
      <c r="N15" s="92"/>
      <c r="O15" s="92"/>
      <c r="P15" s="92"/>
      <c r="Q15" s="92"/>
      <c r="R15" s="92"/>
    </row>
    <row r="16" spans="1:18" s="3" customFormat="1" ht="12">
      <c r="A16" s="4"/>
      <c r="B16" s="5"/>
      <c r="C16" s="5"/>
      <c r="D16" s="5"/>
      <c r="E16" s="5"/>
      <c r="F16" s="5"/>
      <c r="G16" s="5"/>
      <c r="H16" s="5"/>
      <c r="I16" s="5"/>
      <c r="J16" s="5"/>
      <c r="K16" s="5"/>
      <c r="L16" s="63"/>
      <c r="N16" s="91"/>
      <c r="O16" s="91"/>
      <c r="P16" s="91"/>
      <c r="Q16" s="91"/>
      <c r="R16" s="91"/>
    </row>
    <row r="17" spans="1:18" s="3" customFormat="1" ht="12">
      <c r="A17" s="47" t="s">
        <v>9</v>
      </c>
      <c r="B17" s="83" t="s">
        <v>23</v>
      </c>
      <c r="C17" s="83" t="s">
        <v>24</v>
      </c>
      <c r="D17" s="83" t="s">
        <v>25</v>
      </c>
      <c r="E17" s="83" t="s">
        <v>26</v>
      </c>
      <c r="F17" s="83" t="s">
        <v>27</v>
      </c>
      <c r="G17" s="83" t="s">
        <v>28</v>
      </c>
      <c r="H17" s="83" t="s">
        <v>29</v>
      </c>
      <c r="I17" s="83" t="s">
        <v>30</v>
      </c>
      <c r="J17" s="83" t="s">
        <v>31</v>
      </c>
      <c r="K17" s="73">
        <v>90</v>
      </c>
      <c r="L17" s="76"/>
      <c r="N17" s="91"/>
      <c r="O17" s="91"/>
      <c r="P17" s="91"/>
      <c r="Q17" s="91"/>
      <c r="R17" s="91"/>
    </row>
    <row r="18" spans="1:18" s="3" customFormat="1" ht="12">
      <c r="A18" s="49" t="s">
        <v>20</v>
      </c>
      <c r="B18" s="84"/>
      <c r="C18" s="84"/>
      <c r="D18" s="84"/>
      <c r="E18" s="84"/>
      <c r="F18" s="84"/>
      <c r="G18" s="84"/>
      <c r="H18" s="84"/>
      <c r="I18" s="84"/>
      <c r="J18" s="84"/>
      <c r="K18" s="74"/>
      <c r="L18" s="76"/>
    </row>
    <row r="19" spans="1:18" s="3" customFormat="1" ht="12.75" customHeight="1">
      <c r="A19" s="47" t="s">
        <v>21</v>
      </c>
      <c r="B19" s="73">
        <v>82</v>
      </c>
      <c r="C19" s="73">
        <v>84</v>
      </c>
      <c r="D19" s="73">
        <v>86</v>
      </c>
      <c r="E19" s="73">
        <v>88</v>
      </c>
      <c r="F19" s="73">
        <v>90</v>
      </c>
      <c r="G19" s="73">
        <v>92</v>
      </c>
      <c r="H19" s="73">
        <v>94</v>
      </c>
      <c r="I19" s="73">
        <v>96</v>
      </c>
      <c r="J19" s="73">
        <v>98</v>
      </c>
      <c r="K19" s="73">
        <v>100</v>
      </c>
      <c r="L19" s="76"/>
    </row>
    <row r="20" spans="1:18" s="3" customFormat="1" ht="12">
      <c r="A20" s="48" t="s">
        <v>22</v>
      </c>
      <c r="B20" s="74"/>
      <c r="C20" s="74"/>
      <c r="D20" s="74"/>
      <c r="E20" s="74"/>
      <c r="F20" s="74"/>
      <c r="G20" s="74"/>
      <c r="H20" s="74"/>
      <c r="I20" s="74"/>
      <c r="J20" s="74"/>
      <c r="K20" s="74"/>
      <c r="L20" s="76"/>
    </row>
    <row r="21" spans="1:18" s="3" customFormat="1" thickBot="1">
      <c r="A21" s="50"/>
      <c r="B21" s="51"/>
      <c r="C21" s="51"/>
      <c r="D21" s="51"/>
      <c r="E21" s="51"/>
      <c r="F21" s="51"/>
      <c r="G21" s="51"/>
      <c r="H21" s="51"/>
      <c r="I21" s="51"/>
      <c r="J21" s="51"/>
      <c r="K21" s="51"/>
      <c r="L21" s="51"/>
      <c r="M21" s="30"/>
      <c r="N21" s="30"/>
      <c r="O21" s="30"/>
      <c r="P21" s="30"/>
      <c r="Q21" s="30"/>
      <c r="R21" s="30"/>
    </row>
    <row r="23" spans="1:18" ht="15">
      <c r="A23" s="1" t="s">
        <v>32</v>
      </c>
    </row>
    <row r="24" spans="1:18" ht="13.5" thickBot="1"/>
    <row r="25" spans="1:18" ht="24">
      <c r="A25" s="52" t="s">
        <v>33</v>
      </c>
      <c r="B25" s="55"/>
      <c r="C25" s="56"/>
      <c r="D25" s="56"/>
      <c r="E25" s="56"/>
      <c r="F25" s="56"/>
      <c r="G25" s="56"/>
      <c r="H25" s="56"/>
      <c r="I25" s="56"/>
      <c r="J25" s="56"/>
      <c r="K25" s="56"/>
      <c r="L25" s="56"/>
      <c r="M25" s="56"/>
      <c r="N25" s="56"/>
      <c r="O25" s="56"/>
      <c r="P25" s="57"/>
      <c r="Q25" s="53" t="s">
        <v>34</v>
      </c>
    </row>
    <row r="26" spans="1:18" ht="24.75" customHeight="1" thickBot="1">
      <c r="A26" s="52" t="s">
        <v>35</v>
      </c>
      <c r="B26" s="58"/>
      <c r="C26" s="59"/>
      <c r="D26" s="59"/>
      <c r="E26" s="59"/>
      <c r="F26" s="59"/>
      <c r="G26" s="59"/>
      <c r="H26" s="59"/>
      <c r="I26" s="59"/>
      <c r="J26" s="59"/>
      <c r="K26" s="59"/>
      <c r="L26" s="59"/>
      <c r="M26" s="59"/>
      <c r="N26" s="59"/>
      <c r="O26" s="59"/>
      <c r="P26" s="60"/>
      <c r="Q26" s="54">
        <f>SUM(B26:P26)</f>
        <v>0</v>
      </c>
    </row>
    <row r="27" spans="1:18" hidden="1">
      <c r="A27" s="3"/>
      <c r="B27" s="6">
        <f>B25*B26</f>
        <v>0</v>
      </c>
      <c r="C27" s="6">
        <f t="shared" ref="C27:K27" si="0">C25*C26</f>
        <v>0</v>
      </c>
      <c r="D27" s="6">
        <f t="shared" si="0"/>
        <v>0</v>
      </c>
      <c r="E27" s="6">
        <f t="shared" si="0"/>
        <v>0</v>
      </c>
      <c r="F27" s="6">
        <f t="shared" si="0"/>
        <v>0</v>
      </c>
      <c r="G27" s="6">
        <f t="shared" si="0"/>
        <v>0</v>
      </c>
      <c r="H27" s="6">
        <f t="shared" si="0"/>
        <v>0</v>
      </c>
      <c r="I27" s="6">
        <f t="shared" si="0"/>
        <v>0</v>
      </c>
      <c r="J27" s="6">
        <f t="shared" si="0"/>
        <v>0</v>
      </c>
      <c r="K27" s="6">
        <f t="shared" si="0"/>
        <v>0</v>
      </c>
      <c r="L27" s="6">
        <f>L25*L26</f>
        <v>0</v>
      </c>
      <c r="M27" s="6">
        <f>M25*M26</f>
        <v>0</v>
      </c>
      <c r="N27" s="6">
        <f>N25*N26</f>
        <v>0</v>
      </c>
      <c r="O27" s="6">
        <f>O25*O26</f>
        <v>0</v>
      </c>
      <c r="P27" s="6">
        <f>P25*P26</f>
        <v>0</v>
      </c>
      <c r="Q27" s="6">
        <f>SUM(B27:P27)</f>
        <v>0</v>
      </c>
    </row>
    <row r="28" spans="1:18" ht="36.75" customHeight="1">
      <c r="A28" s="75" t="s">
        <v>36</v>
      </c>
      <c r="B28" s="75"/>
      <c r="C28" s="75"/>
      <c r="D28" s="75"/>
      <c r="E28" s="75"/>
      <c r="F28" s="75"/>
      <c r="G28" s="75"/>
      <c r="H28" s="75"/>
      <c r="I28" s="75"/>
      <c r="J28" s="75"/>
      <c r="K28" s="75"/>
      <c r="L28" s="75"/>
      <c r="M28" s="75"/>
      <c r="N28" s="75"/>
      <c r="O28" s="75"/>
      <c r="P28" s="75"/>
      <c r="Q28" s="75"/>
    </row>
    <row r="29" spans="1:18" ht="13.5" customHeight="1">
      <c r="A29" s="71"/>
      <c r="B29" s="71"/>
      <c r="C29" s="71"/>
      <c r="D29" s="71"/>
      <c r="E29" s="71"/>
      <c r="F29" s="71"/>
      <c r="G29" s="71"/>
      <c r="H29" s="71"/>
      <c r="I29" s="71"/>
      <c r="J29" s="71"/>
      <c r="K29" s="71"/>
      <c r="L29" s="71"/>
      <c r="M29" s="71"/>
      <c r="N29" s="71"/>
      <c r="O29" s="71"/>
      <c r="P29" s="71"/>
      <c r="Q29" s="71"/>
    </row>
    <row r="30" spans="1:18" s="9" customFormat="1">
      <c r="A30" s="7" t="s">
        <v>37</v>
      </c>
      <c r="B30" s="7"/>
      <c r="C30" s="8" t="e">
        <f>Q27/(Q26*10)</f>
        <v>#DIV/0!</v>
      </c>
    </row>
    <row r="31" spans="1:18" s="9" customFormat="1">
      <c r="A31" s="64"/>
      <c r="B31" s="64"/>
      <c r="C31" s="65"/>
      <c r="L31" s="40"/>
      <c r="P31" s="40"/>
    </row>
    <row r="32" spans="1:18" s="9" customFormat="1">
      <c r="A32" s="64" t="s">
        <v>38</v>
      </c>
      <c r="B32" s="64"/>
      <c r="C32" s="65"/>
      <c r="L32" s="40"/>
      <c r="P32" s="40"/>
    </row>
    <row r="33" spans="1:18" s="9" customFormat="1">
      <c r="A33" s="64"/>
      <c r="B33" s="64"/>
      <c r="C33" s="65"/>
      <c r="L33" s="39" t="s">
        <v>39</v>
      </c>
      <c r="M33" s="22"/>
      <c r="N33" s="22"/>
      <c r="O33" s="22"/>
      <c r="P33" s="39" t="s">
        <v>39</v>
      </c>
    </row>
    <row r="34" spans="1:18">
      <c r="L34" s="38" t="s">
        <v>40</v>
      </c>
      <c r="M34" s="37"/>
      <c r="N34" s="22"/>
      <c r="P34" s="39" t="s">
        <v>41</v>
      </c>
      <c r="Q34" s="22"/>
      <c r="R34" s="22"/>
    </row>
    <row r="35" spans="1:18">
      <c r="A35" s="35" t="s">
        <v>42</v>
      </c>
      <c r="B35" s="3"/>
      <c r="C35" s="3"/>
      <c r="D35" s="3"/>
      <c r="E35" s="3"/>
      <c r="F35" s="3"/>
      <c r="G35" s="3"/>
      <c r="H35" s="3"/>
      <c r="I35" s="3"/>
      <c r="J35" s="43" t="e">
        <f>((6.85*3)-C30)/2</f>
        <v>#DIV/0!</v>
      </c>
      <c r="K35" s="43" t="e">
        <f>((4*6.85)-C30)/3</f>
        <v>#DIV/0!</v>
      </c>
      <c r="L35" s="34" t="e">
        <f>MIN(J35:K35)</f>
        <v>#DIV/0!</v>
      </c>
      <c r="M35" s="42"/>
      <c r="N35" s="45" t="s">
        <v>43</v>
      </c>
      <c r="O35" s="3"/>
      <c r="P35" s="34" t="e">
        <f>MIN(Q35:R35)</f>
        <v>#DIV/0!</v>
      </c>
      <c r="Q35" s="43" t="e">
        <f>((6.85*3)-C30)/2</f>
        <v>#DIV/0!</v>
      </c>
      <c r="R35" s="43" t="e">
        <f>((6.85*5)-C30)/4</f>
        <v>#DIV/0!</v>
      </c>
    </row>
    <row r="36" spans="1:18">
      <c r="A36" s="35" t="s">
        <v>44</v>
      </c>
      <c r="B36" s="3"/>
      <c r="C36" s="3"/>
      <c r="D36" s="3"/>
      <c r="E36" s="3"/>
      <c r="F36" s="3"/>
      <c r="G36" s="3"/>
      <c r="H36" s="3"/>
      <c r="I36" s="3"/>
      <c r="J36" s="43" t="e">
        <f>((5.9*3)-C30)/2</f>
        <v>#DIV/0!</v>
      </c>
      <c r="K36" s="43" t="e">
        <f>((4*5.9)-C30)/3</f>
        <v>#DIV/0!</v>
      </c>
      <c r="L36" s="34" t="e">
        <f>MIN(J36:K36)</f>
        <v>#DIV/0!</v>
      </c>
      <c r="M36" s="42"/>
      <c r="N36" s="45" t="s">
        <v>43</v>
      </c>
      <c r="O36" s="3"/>
      <c r="P36" s="34" t="e">
        <f>MIN(Q36:R36)</f>
        <v>#DIV/0!</v>
      </c>
      <c r="Q36" s="43" t="e">
        <f>((5.9*3)-C30)/2</f>
        <v>#DIV/0!</v>
      </c>
      <c r="R36" s="43" t="e">
        <f>((5.9*5)-C30)/4</f>
        <v>#DIV/0!</v>
      </c>
    </row>
    <row r="37" spans="1:18">
      <c r="A37" s="35" t="s">
        <v>45</v>
      </c>
      <c r="B37" s="3"/>
      <c r="C37" s="3"/>
      <c r="D37" s="3"/>
      <c r="E37" s="3"/>
      <c r="F37" s="3"/>
      <c r="G37" s="3"/>
      <c r="H37" s="3"/>
      <c r="I37" s="3"/>
      <c r="J37" s="43" t="e">
        <f>((4.95*3)-C30)/2</f>
        <v>#DIV/0!</v>
      </c>
      <c r="K37" s="43" t="e">
        <f>((4*4.95)-C30)/3</f>
        <v>#DIV/0!</v>
      </c>
      <c r="L37" s="34" t="e">
        <f>MIN(J37:K37)</f>
        <v>#DIV/0!</v>
      </c>
      <c r="M37" s="42"/>
      <c r="N37" s="45" t="s">
        <v>43</v>
      </c>
      <c r="O37" s="3"/>
      <c r="P37" s="34" t="e">
        <f>MIN(Q37:R37)</f>
        <v>#DIV/0!</v>
      </c>
      <c r="Q37" s="43" t="e">
        <f>((4.95*3)-C30)/2</f>
        <v>#DIV/0!</v>
      </c>
      <c r="R37" s="43" t="e">
        <f>((4.95*5)-C30)/4</f>
        <v>#DIV/0!</v>
      </c>
    </row>
    <row r="40" spans="1:18" ht="15">
      <c r="A40" s="1" t="s">
        <v>46</v>
      </c>
    </row>
    <row r="41" spans="1:18" ht="13.5" thickBot="1"/>
    <row r="42" spans="1:18" ht="24">
      <c r="A42" s="52" t="s">
        <v>33</v>
      </c>
      <c r="B42" s="55"/>
      <c r="C42" s="56"/>
      <c r="D42" s="56"/>
      <c r="E42" s="56"/>
      <c r="F42" s="56"/>
      <c r="G42" s="56"/>
      <c r="H42" s="56"/>
      <c r="I42" s="56"/>
      <c r="J42" s="56"/>
      <c r="K42" s="56"/>
      <c r="L42" s="56"/>
      <c r="M42" s="56"/>
      <c r="N42" s="56"/>
      <c r="O42" s="56"/>
      <c r="P42" s="57"/>
      <c r="Q42" s="53" t="s">
        <v>34</v>
      </c>
    </row>
    <row r="43" spans="1:18" ht="24" customHeight="1" thickBot="1">
      <c r="A43" s="52" t="s">
        <v>35</v>
      </c>
      <c r="B43" s="58"/>
      <c r="C43" s="59"/>
      <c r="D43" s="59"/>
      <c r="E43" s="59"/>
      <c r="F43" s="59"/>
      <c r="G43" s="59"/>
      <c r="H43" s="59"/>
      <c r="I43" s="59"/>
      <c r="J43" s="59"/>
      <c r="K43" s="59"/>
      <c r="L43" s="59"/>
      <c r="M43" s="59"/>
      <c r="N43" s="59"/>
      <c r="O43" s="59"/>
      <c r="P43" s="60"/>
      <c r="Q43" s="54">
        <f>SUM(B43:P43)</f>
        <v>0</v>
      </c>
    </row>
    <row r="44" spans="1:18" hidden="1">
      <c r="A44" s="3"/>
      <c r="B44" s="6">
        <f>B42*B43</f>
        <v>0</v>
      </c>
      <c r="C44" s="6">
        <f t="shared" ref="C44:K44" si="1">C42*C43</f>
        <v>0</v>
      </c>
      <c r="D44" s="6">
        <f t="shared" si="1"/>
        <v>0</v>
      </c>
      <c r="E44" s="6">
        <f t="shared" si="1"/>
        <v>0</v>
      </c>
      <c r="F44" s="6">
        <f t="shared" si="1"/>
        <v>0</v>
      </c>
      <c r="G44" s="6">
        <f t="shared" si="1"/>
        <v>0</v>
      </c>
      <c r="H44" s="6">
        <f t="shared" si="1"/>
        <v>0</v>
      </c>
      <c r="I44" s="6">
        <f t="shared" si="1"/>
        <v>0</v>
      </c>
      <c r="J44" s="6">
        <f t="shared" si="1"/>
        <v>0</v>
      </c>
      <c r="K44" s="6">
        <f t="shared" si="1"/>
        <v>0</v>
      </c>
      <c r="L44" s="6">
        <f>L42*L43</f>
        <v>0</v>
      </c>
      <c r="M44" s="6">
        <f>M42*M43</f>
        <v>0</v>
      </c>
      <c r="N44" s="6">
        <f>N42*N43</f>
        <v>0</v>
      </c>
      <c r="O44" s="6">
        <f>O42*O43</f>
        <v>0</v>
      </c>
      <c r="P44" s="6">
        <f>P42*P43</f>
        <v>0</v>
      </c>
      <c r="Q44" s="6">
        <f>SUM(B44:P44)</f>
        <v>0</v>
      </c>
    </row>
    <row r="45" spans="1:18">
      <c r="A45" s="3"/>
      <c r="B45" s="6"/>
      <c r="C45" s="6"/>
      <c r="D45" s="6"/>
      <c r="E45" s="6"/>
      <c r="F45" s="6"/>
      <c r="G45" s="6"/>
      <c r="H45" s="6"/>
      <c r="I45" s="6"/>
      <c r="J45" s="6"/>
      <c r="K45" s="6"/>
      <c r="L45" s="6"/>
      <c r="M45" s="6"/>
      <c r="N45" s="6"/>
      <c r="O45" s="6"/>
      <c r="P45" s="6"/>
      <c r="Q45" s="6"/>
    </row>
    <row r="46" spans="1:18" s="9" customFormat="1">
      <c r="A46" s="7" t="s">
        <v>47</v>
      </c>
      <c r="B46" s="7"/>
      <c r="C46" s="8" t="e">
        <f>Q44/(Q43*10)</f>
        <v>#DIV/0!</v>
      </c>
      <c r="L46" s="40"/>
      <c r="P46" s="41"/>
    </row>
    <row r="47" spans="1:18" s="9" customFormat="1">
      <c r="A47" s="64"/>
      <c r="B47" s="64"/>
      <c r="C47" s="65"/>
      <c r="L47" s="40"/>
      <c r="P47" s="40"/>
    </row>
    <row r="48" spans="1:18" s="9" customFormat="1">
      <c r="A48" s="64" t="s">
        <v>38</v>
      </c>
      <c r="B48" s="64"/>
      <c r="C48" s="65"/>
      <c r="L48" s="40"/>
      <c r="P48" s="40"/>
    </row>
    <row r="49" spans="1:18" s="9" customFormat="1">
      <c r="A49" s="64"/>
      <c r="B49" s="64"/>
      <c r="C49" s="65"/>
      <c r="L49" s="39" t="s">
        <v>39</v>
      </c>
      <c r="M49" s="22"/>
      <c r="N49" s="22"/>
      <c r="O49" s="22"/>
      <c r="P49" s="39" t="s">
        <v>39</v>
      </c>
    </row>
    <row r="50" spans="1:18">
      <c r="L50" s="38" t="s">
        <v>40</v>
      </c>
      <c r="M50" s="37"/>
      <c r="N50" s="22"/>
      <c r="P50" s="39" t="s">
        <v>41</v>
      </c>
      <c r="Q50" s="22"/>
      <c r="R50" s="22"/>
    </row>
    <row r="51" spans="1:18">
      <c r="A51" s="35" t="s">
        <v>48</v>
      </c>
      <c r="B51" s="3"/>
      <c r="C51" s="3"/>
      <c r="D51" s="3"/>
      <c r="E51" s="3"/>
      <c r="F51" s="3"/>
      <c r="G51" s="3"/>
      <c r="H51" s="3"/>
      <c r="I51" s="3"/>
      <c r="J51" s="44" t="e">
        <f>(6.85*3)-C30-C46</f>
        <v>#DIV/0!</v>
      </c>
      <c r="K51" s="44" t="e">
        <f>((4*6.85)-C30-C46)/2</f>
        <v>#DIV/0!</v>
      </c>
      <c r="L51" s="34" t="e">
        <f>MIN(J51:K51)</f>
        <v>#DIV/0!</v>
      </c>
      <c r="M51" s="42"/>
      <c r="N51" s="45" t="s">
        <v>43</v>
      </c>
      <c r="O51" s="3"/>
      <c r="P51" s="34" t="e">
        <f>MIN(Q51:R51)</f>
        <v>#DIV/0!</v>
      </c>
      <c r="Q51" s="43" t="e">
        <f>(6.85*3)-C30-C46</f>
        <v>#DIV/0!</v>
      </c>
      <c r="R51" s="42" t="e">
        <f>(((5*6.85)-C30)/2)-C46</f>
        <v>#DIV/0!</v>
      </c>
    </row>
    <row r="52" spans="1:18">
      <c r="A52" s="35" t="s">
        <v>49</v>
      </c>
      <c r="B52" s="3"/>
      <c r="C52" s="3"/>
      <c r="D52" s="3"/>
      <c r="E52" s="3"/>
      <c r="F52" s="3"/>
      <c r="G52" s="3"/>
      <c r="H52" s="3"/>
      <c r="I52" s="3"/>
      <c r="J52" s="44" t="e">
        <f>(5.9*3)-C30-C46</f>
        <v>#DIV/0!</v>
      </c>
      <c r="K52" s="44" t="e">
        <f>((4*5.9)-C30-C46)/2</f>
        <v>#DIV/0!</v>
      </c>
      <c r="L52" s="34" t="e">
        <f>MIN(J52:K52)</f>
        <v>#DIV/0!</v>
      </c>
      <c r="M52" s="42"/>
      <c r="N52" s="45" t="s">
        <v>43</v>
      </c>
      <c r="O52" s="3"/>
      <c r="P52" s="34" t="e">
        <f>MIN(Q52:R52)</f>
        <v>#DIV/0!</v>
      </c>
      <c r="Q52" s="43" t="e">
        <f>(5.9*3)-C30-C46</f>
        <v>#DIV/0!</v>
      </c>
      <c r="R52" s="42" t="e">
        <f>(((5*5.9)-C30)/2)-C46</f>
        <v>#DIV/0!</v>
      </c>
    </row>
    <row r="53" spans="1:18">
      <c r="A53" s="35" t="s">
        <v>50</v>
      </c>
      <c r="B53" s="3"/>
      <c r="C53" s="3"/>
      <c r="D53" s="3"/>
      <c r="E53" s="3"/>
      <c r="F53" s="3"/>
      <c r="G53" s="3"/>
      <c r="H53" s="3"/>
      <c r="I53" s="3"/>
      <c r="J53" s="44" t="e">
        <f>(4.95*3)-C30-C46</f>
        <v>#DIV/0!</v>
      </c>
      <c r="K53" s="44" t="e">
        <f>((4*4.95)-C30-C46)/2</f>
        <v>#DIV/0!</v>
      </c>
      <c r="L53" s="34" t="e">
        <f>MIN(J53:K53)</f>
        <v>#DIV/0!</v>
      </c>
      <c r="M53" s="42"/>
      <c r="N53" s="45" t="s">
        <v>43</v>
      </c>
      <c r="O53" s="3"/>
      <c r="P53" s="34" t="e">
        <f>MIN(Q53:R53)</f>
        <v>#DIV/0!</v>
      </c>
      <c r="Q53" s="43" t="e">
        <f>(4.95*3)-C30-C46</f>
        <v>#DIV/0!</v>
      </c>
      <c r="R53" s="42" t="e">
        <f>(((5*4.95)-C30)/2)-C46</f>
        <v>#DIV/0!</v>
      </c>
    </row>
    <row r="54" spans="1:18">
      <c r="A54" s="35"/>
      <c r="B54" s="3"/>
      <c r="C54" s="3"/>
      <c r="D54" s="3"/>
      <c r="E54" s="3"/>
      <c r="F54" s="3"/>
      <c r="G54" s="3"/>
      <c r="H54" s="3"/>
      <c r="I54" s="3"/>
      <c r="J54" s="44"/>
      <c r="K54" s="44"/>
      <c r="L54" s="46"/>
      <c r="M54" s="42"/>
      <c r="N54" s="45"/>
      <c r="O54" s="3"/>
      <c r="P54" s="46"/>
      <c r="Q54" s="43"/>
      <c r="R54" s="42"/>
    </row>
    <row r="56" spans="1:18" ht="15">
      <c r="A56" s="1" t="s">
        <v>51</v>
      </c>
    </row>
    <row r="57" spans="1:18" ht="13.5" thickBot="1"/>
    <row r="58" spans="1:18" ht="24">
      <c r="A58" s="52" t="s">
        <v>33</v>
      </c>
      <c r="B58" s="55"/>
      <c r="C58" s="56"/>
      <c r="D58" s="56"/>
      <c r="E58" s="56"/>
      <c r="F58" s="56"/>
      <c r="G58" s="56"/>
      <c r="H58" s="56"/>
      <c r="I58" s="56"/>
      <c r="J58" s="56"/>
      <c r="K58" s="56"/>
      <c r="L58" s="56"/>
      <c r="M58" s="56"/>
      <c r="N58" s="56"/>
      <c r="O58" s="56"/>
      <c r="P58" s="57"/>
      <c r="Q58" s="53" t="s">
        <v>34</v>
      </c>
    </row>
    <row r="59" spans="1:18" ht="24" customHeight="1" thickBot="1">
      <c r="A59" s="52" t="s">
        <v>35</v>
      </c>
      <c r="B59" s="58"/>
      <c r="C59" s="59"/>
      <c r="D59" s="59"/>
      <c r="E59" s="59"/>
      <c r="F59" s="59"/>
      <c r="G59" s="59"/>
      <c r="H59" s="59"/>
      <c r="I59" s="59"/>
      <c r="J59" s="59"/>
      <c r="K59" s="59"/>
      <c r="L59" s="59"/>
      <c r="M59" s="59"/>
      <c r="N59" s="59"/>
      <c r="O59" s="59"/>
      <c r="P59" s="60"/>
      <c r="Q59" s="54">
        <f>SUM(B59:P59)</f>
        <v>0</v>
      </c>
    </row>
    <row r="60" spans="1:18" hidden="1">
      <c r="A60" s="3"/>
      <c r="B60" s="6">
        <f>B58*B59</f>
        <v>0</v>
      </c>
      <c r="C60" s="6">
        <f t="shared" ref="C60:K60" si="2">C58*C59</f>
        <v>0</v>
      </c>
      <c r="D60" s="6">
        <f t="shared" si="2"/>
        <v>0</v>
      </c>
      <c r="E60" s="6">
        <f t="shared" si="2"/>
        <v>0</v>
      </c>
      <c r="F60" s="6">
        <f t="shared" si="2"/>
        <v>0</v>
      </c>
      <c r="G60" s="6">
        <f t="shared" si="2"/>
        <v>0</v>
      </c>
      <c r="H60" s="6">
        <f t="shared" si="2"/>
        <v>0</v>
      </c>
      <c r="I60" s="6">
        <f t="shared" si="2"/>
        <v>0</v>
      </c>
      <c r="J60" s="6">
        <f t="shared" si="2"/>
        <v>0</v>
      </c>
      <c r="K60" s="6">
        <f t="shared" si="2"/>
        <v>0</v>
      </c>
      <c r="L60" s="6">
        <f>L58*L59</f>
        <v>0</v>
      </c>
      <c r="M60" s="6">
        <f>M58*M59</f>
        <v>0</v>
      </c>
      <c r="N60" s="6">
        <f>N58*N59</f>
        <v>0</v>
      </c>
      <c r="O60" s="6">
        <f>O58*O59</f>
        <v>0</v>
      </c>
      <c r="P60" s="6">
        <f>P58*P59</f>
        <v>0</v>
      </c>
      <c r="Q60" s="6">
        <f>SUM(B60:P60)</f>
        <v>0</v>
      </c>
    </row>
    <row r="61" spans="1:18">
      <c r="A61" s="3"/>
      <c r="B61" s="6"/>
      <c r="C61" s="6"/>
      <c r="D61" s="6"/>
      <c r="E61" s="6"/>
      <c r="F61" s="6"/>
      <c r="G61" s="6"/>
      <c r="H61" s="6"/>
      <c r="I61" s="6"/>
      <c r="J61" s="6"/>
      <c r="K61" s="6"/>
      <c r="L61" s="6"/>
      <c r="M61" s="6"/>
      <c r="N61" s="6"/>
      <c r="O61" s="6"/>
      <c r="P61" s="6"/>
      <c r="Q61" s="6"/>
    </row>
    <row r="62" spans="1:18" s="9" customFormat="1">
      <c r="A62" s="7" t="s">
        <v>52</v>
      </c>
      <c r="B62" s="7"/>
      <c r="C62" s="8" t="e">
        <f>Q60/(Q59*10)</f>
        <v>#DIV/0!</v>
      </c>
    </row>
    <row r="63" spans="1:18" ht="13.5" thickBot="1"/>
    <row r="64" spans="1:18" ht="12.75" customHeight="1">
      <c r="A64" s="10" t="s">
        <v>53</v>
      </c>
      <c r="B64" s="11"/>
      <c r="C64" s="11"/>
      <c r="D64" s="12"/>
      <c r="E64" s="3"/>
      <c r="F64" s="10" t="s">
        <v>54</v>
      </c>
      <c r="G64" s="13"/>
      <c r="H64" s="13"/>
      <c r="I64" s="13"/>
      <c r="J64" s="13"/>
      <c r="K64" s="14"/>
      <c r="M64" s="79" t="s">
        <v>55</v>
      </c>
      <c r="N64" s="80"/>
      <c r="O64" s="79" t="s">
        <v>56</v>
      </c>
      <c r="P64" s="80"/>
      <c r="Q64" s="79" t="s">
        <v>57</v>
      </c>
      <c r="R64" s="80"/>
    </row>
    <row r="65" spans="1:18">
      <c r="A65" s="15"/>
      <c r="B65" s="16"/>
      <c r="C65" s="16"/>
      <c r="D65" s="17"/>
      <c r="F65" s="15"/>
      <c r="G65" s="16"/>
      <c r="H65" s="16"/>
      <c r="I65" s="16"/>
      <c r="J65" s="16"/>
      <c r="K65" s="17"/>
      <c r="M65" s="81"/>
      <c r="N65" s="82"/>
      <c r="O65" s="81"/>
      <c r="P65" s="82"/>
      <c r="Q65" s="81"/>
      <c r="R65" s="82"/>
    </row>
    <row r="66" spans="1:18" s="22" customFormat="1">
      <c r="A66" s="18" t="s">
        <v>58</v>
      </c>
      <c r="B66" s="19"/>
      <c r="C66" s="20" t="e">
        <f>(Q27+Q44+Q60)/((Q26+Q43+Q59)*10)</f>
        <v>#DIV/0!</v>
      </c>
      <c r="D66" s="21"/>
      <c r="F66" s="18" t="s">
        <v>58</v>
      </c>
      <c r="G66" s="23"/>
      <c r="H66" s="23"/>
      <c r="I66" s="23"/>
      <c r="J66" s="20" t="e">
        <f>(Q27+Q44+Q60)/((Q26+Q43+Q59)*10)</f>
        <v>#DIV/0!</v>
      </c>
      <c r="K66" s="21"/>
      <c r="M66" s="94" t="s">
        <v>59</v>
      </c>
      <c r="N66" s="94"/>
      <c r="O66" s="97">
        <v>6.85</v>
      </c>
      <c r="P66" s="97"/>
      <c r="Q66" s="97">
        <v>6.8</v>
      </c>
      <c r="R66" s="97"/>
    </row>
    <row r="67" spans="1:18" s="22" customFormat="1">
      <c r="A67" s="18" t="s">
        <v>60</v>
      </c>
      <c r="B67" s="19"/>
      <c r="C67" s="20" t="e">
        <f>(Q27+Q44+Q60+Q60)/((Q26+Q43+Q59+Q59)*10)</f>
        <v>#DIV/0!</v>
      </c>
      <c r="D67" s="21"/>
      <c r="F67" s="18" t="s">
        <v>61</v>
      </c>
      <c r="G67" s="23"/>
      <c r="H67" s="23"/>
      <c r="I67" s="23"/>
      <c r="J67" s="20" t="e">
        <f>(Q27+Q44+Q44+Q60+Q60)/((Q26+Q43+Q43+Q59+Q59)*10)</f>
        <v>#DIV/0!</v>
      </c>
      <c r="K67" s="21"/>
      <c r="M67" s="95" t="s">
        <v>62</v>
      </c>
      <c r="N67" s="96"/>
      <c r="O67" s="77">
        <v>5.9</v>
      </c>
      <c r="P67" s="78"/>
      <c r="Q67" s="77">
        <v>5.85</v>
      </c>
      <c r="R67" s="78"/>
    </row>
    <row r="68" spans="1:18" s="22" customFormat="1" ht="15.75" thickBot="1">
      <c r="A68" s="24"/>
      <c r="B68" s="25"/>
      <c r="C68" s="26"/>
      <c r="D68" s="27"/>
      <c r="F68" s="18"/>
      <c r="G68" s="28"/>
      <c r="H68" s="28"/>
      <c r="I68" s="28"/>
      <c r="J68" s="19"/>
      <c r="K68" s="27"/>
      <c r="M68" s="95" t="s">
        <v>63</v>
      </c>
      <c r="N68" s="96"/>
      <c r="O68" s="77">
        <v>4.95</v>
      </c>
      <c r="P68" s="78"/>
      <c r="Q68" s="77">
        <v>4.9000000000000004</v>
      </c>
      <c r="R68" s="78"/>
    </row>
    <row r="69" spans="1:18" s="1" customFormat="1" ht="15.75" thickBot="1">
      <c r="A69" s="24" t="s">
        <v>64</v>
      </c>
      <c r="B69" s="25"/>
      <c r="C69" s="61" t="e">
        <f>MAX(C66:C68)</f>
        <v>#DIV/0!</v>
      </c>
      <c r="D69" s="27"/>
      <c r="F69" s="24" t="s">
        <v>64</v>
      </c>
      <c r="G69" s="28"/>
      <c r="H69" s="28"/>
      <c r="I69" s="28"/>
      <c r="J69" s="61" t="e">
        <f>MAX(J66:J68)</f>
        <v>#DIV/0!</v>
      </c>
      <c r="K69" s="27"/>
      <c r="M69" s="95" t="s">
        <v>65</v>
      </c>
      <c r="N69" s="96"/>
      <c r="O69" s="77">
        <v>4</v>
      </c>
      <c r="P69" s="78"/>
      <c r="Q69" s="77">
        <v>3.95</v>
      </c>
      <c r="R69" s="78"/>
    </row>
    <row r="70" spans="1:18" s="1" customFormat="1" ht="15.75" thickBot="1">
      <c r="A70" s="24"/>
      <c r="B70" s="25"/>
      <c r="C70" s="25"/>
      <c r="D70" s="27"/>
      <c r="F70" s="24"/>
      <c r="G70" s="28"/>
      <c r="H70" s="28"/>
      <c r="I70" s="28"/>
      <c r="J70" s="28"/>
      <c r="K70" s="27"/>
    </row>
    <row r="71" spans="1:18" ht="15.75" thickBot="1">
      <c r="A71" s="24" t="s">
        <v>70</v>
      </c>
      <c r="B71" s="19"/>
      <c r="C71" s="69" t="e">
        <f>(Q44+Q60)/((Q43+Q59)*10)</f>
        <v>#DIV/0!</v>
      </c>
      <c r="D71" s="21"/>
      <c r="E71" s="22"/>
      <c r="F71" s="24" t="s">
        <v>70</v>
      </c>
      <c r="G71" s="23"/>
      <c r="H71" s="23"/>
      <c r="I71" s="23"/>
      <c r="J71" s="69" t="e">
        <f>(Q44+Q60)/((Q43+Q59)*10)</f>
        <v>#DIV/0!</v>
      </c>
      <c r="K71" s="27"/>
      <c r="M71" s="1"/>
      <c r="N71" s="1"/>
      <c r="O71" s="1"/>
      <c r="P71" s="1"/>
      <c r="Q71" s="1"/>
      <c r="R71" s="1"/>
    </row>
    <row r="72" spans="1:18" ht="15.75" thickBot="1">
      <c r="A72" s="29"/>
      <c r="B72" s="30"/>
      <c r="C72" s="30"/>
      <c r="D72" s="31"/>
      <c r="E72" s="1"/>
      <c r="F72" s="32"/>
      <c r="G72" s="33"/>
      <c r="H72" s="33"/>
      <c r="I72" s="33"/>
      <c r="J72" s="33"/>
      <c r="K72" s="31"/>
      <c r="M72" s="1"/>
      <c r="N72" s="1"/>
      <c r="O72" s="1"/>
      <c r="P72" s="1"/>
      <c r="Q72" s="1"/>
      <c r="R72" s="1"/>
    </row>
    <row r="73" spans="1:18" ht="15">
      <c r="A73" s="19"/>
      <c r="B73" s="19"/>
      <c r="C73" s="19"/>
      <c r="D73" s="16"/>
      <c r="E73" s="1"/>
      <c r="F73" s="16"/>
      <c r="G73" s="16"/>
      <c r="H73" s="16"/>
      <c r="I73" s="16"/>
      <c r="J73" s="16"/>
      <c r="K73" s="16"/>
      <c r="M73" s="1"/>
      <c r="N73" s="1"/>
      <c r="O73" s="1"/>
      <c r="P73" s="1"/>
      <c r="Q73" s="1"/>
      <c r="R73" s="1"/>
    </row>
    <row r="74" spans="1:18" ht="15">
      <c r="A74" s="22" t="s">
        <v>69</v>
      </c>
      <c r="B74" s="19"/>
      <c r="C74" s="19"/>
      <c r="D74" s="16"/>
      <c r="E74" s="1"/>
      <c r="F74" s="16"/>
      <c r="G74" s="16"/>
      <c r="H74" s="16"/>
      <c r="I74" s="16"/>
      <c r="J74" s="16"/>
      <c r="K74" s="16"/>
      <c r="L74" s="66"/>
      <c r="M74" s="66"/>
      <c r="N74" s="66"/>
      <c r="O74" s="66"/>
      <c r="P74" s="66"/>
      <c r="Q74" s="66"/>
      <c r="R74" s="66"/>
    </row>
    <row r="75" spans="1:18">
      <c r="A75" s="72" t="s">
        <v>66</v>
      </c>
      <c r="B75" s="72"/>
      <c r="C75" s="72"/>
      <c r="D75" s="72"/>
      <c r="E75" s="72"/>
      <c r="F75" s="72"/>
      <c r="G75" s="72"/>
      <c r="H75" s="72"/>
      <c r="I75" s="72"/>
      <c r="J75" s="72"/>
      <c r="K75" s="72"/>
      <c r="L75" s="72"/>
      <c r="M75" s="72"/>
      <c r="N75" s="72"/>
      <c r="O75" s="72"/>
      <c r="P75" s="72"/>
      <c r="Q75" s="72"/>
      <c r="R75" s="66"/>
    </row>
    <row r="76" spans="1:18">
      <c r="A76" s="68"/>
      <c r="B76" s="3"/>
      <c r="C76" s="3"/>
      <c r="L76" s="66"/>
      <c r="M76" s="66"/>
      <c r="N76" s="66"/>
      <c r="O76" s="66"/>
      <c r="P76" s="66"/>
      <c r="Q76" s="66"/>
      <c r="R76" s="66"/>
    </row>
    <row r="77" spans="1:18" s="22" customFormat="1">
      <c r="A77" s="67" t="s">
        <v>67</v>
      </c>
      <c r="B77" s="66"/>
      <c r="C77" s="66"/>
      <c r="D77" s="66"/>
      <c r="E77" s="66"/>
      <c r="F77" s="66"/>
      <c r="G77" s="66"/>
      <c r="H77" s="66"/>
      <c r="I77" s="66"/>
      <c r="J77" s="66"/>
      <c r="K77" s="66"/>
      <c r="L77" s="66"/>
      <c r="M77" s="66"/>
      <c r="N77" s="66"/>
      <c r="O77" s="66"/>
      <c r="P77" s="66"/>
      <c r="Q77" s="66"/>
      <c r="R77" s="66"/>
    </row>
    <row r="78" spans="1:18" s="22" customFormat="1">
      <c r="A78" s="3"/>
      <c r="B78" s="3"/>
      <c r="C78" s="3"/>
      <c r="E78" s="66"/>
      <c r="L78" s="66"/>
      <c r="M78" s="66"/>
      <c r="N78" s="66"/>
      <c r="O78" s="66"/>
      <c r="P78" s="66"/>
      <c r="Q78" s="66"/>
      <c r="R78" s="66"/>
    </row>
    <row r="79" spans="1:18" s="22" customFormat="1">
      <c r="A79" s="62" t="s">
        <v>68</v>
      </c>
      <c r="B79" s="62"/>
      <c r="C79" s="62"/>
      <c r="D79" s="62"/>
      <c r="E79" s="62"/>
      <c r="F79" s="62"/>
      <c r="G79" s="62"/>
      <c r="H79" s="62"/>
      <c r="I79" s="62"/>
      <c r="J79" s="62"/>
      <c r="K79" s="62"/>
      <c r="L79" s="62"/>
      <c r="M79" s="62"/>
      <c r="N79" s="62"/>
      <c r="O79" s="62"/>
      <c r="P79" s="62"/>
      <c r="Q79" s="62"/>
      <c r="R79" s="62"/>
    </row>
    <row r="80" spans="1:18" s="22" customFormat="1">
      <c r="A80" s="3"/>
      <c r="B80" s="3"/>
      <c r="C80" s="3"/>
      <c r="D80" s="2"/>
      <c r="F80" s="2"/>
      <c r="G80" s="2"/>
      <c r="H80" s="2"/>
      <c r="I80" s="2"/>
      <c r="J80" s="2"/>
      <c r="K80" s="2"/>
    </row>
    <row r="81" spans="13:18">
      <c r="M81" s="22"/>
      <c r="N81" s="22"/>
      <c r="O81" s="22"/>
      <c r="P81" s="22"/>
      <c r="Q81" s="22"/>
      <c r="R81" s="22"/>
    </row>
  </sheetData>
  <sheetProtection sheet="1" objects="1" scenarios="1" selectLockedCells="1"/>
  <protectedRanges>
    <protectedRange sqref="B25:P26 B42:P43 B58:P59" name="Range1"/>
  </protectedRanges>
  <mergeCells count="71">
    <mergeCell ref="M68:N68"/>
    <mergeCell ref="O68:P68"/>
    <mergeCell ref="Q68:R68"/>
    <mergeCell ref="M69:N69"/>
    <mergeCell ref="O69:P69"/>
    <mergeCell ref="Q69:R69"/>
    <mergeCell ref="O64:P65"/>
    <mergeCell ref="Q64:R65"/>
    <mergeCell ref="M66:N66"/>
    <mergeCell ref="M67:N67"/>
    <mergeCell ref="O66:P66"/>
    <mergeCell ref="Q66:R66"/>
    <mergeCell ref="B14:B15"/>
    <mergeCell ref="C14:C15"/>
    <mergeCell ref="B12:B13"/>
    <mergeCell ref="C12:C13"/>
    <mergeCell ref="N16:R17"/>
    <mergeCell ref="N12:R15"/>
    <mergeCell ref="H14:H15"/>
    <mergeCell ref="J12:J13"/>
    <mergeCell ref="K12:K13"/>
    <mergeCell ref="L12:L13"/>
    <mergeCell ref="K14:K15"/>
    <mergeCell ref="E12:E13"/>
    <mergeCell ref="F12:F13"/>
    <mergeCell ref="G12:G13"/>
    <mergeCell ref="H12:H13"/>
    <mergeCell ref="I12:I13"/>
    <mergeCell ref="A2:R2"/>
    <mergeCell ref="A4:R4"/>
    <mergeCell ref="A5:R5"/>
    <mergeCell ref="A6:R6"/>
    <mergeCell ref="A7:R7"/>
    <mergeCell ref="A10:Q10"/>
    <mergeCell ref="A8:R8"/>
    <mergeCell ref="A9:R9"/>
    <mergeCell ref="G17:G18"/>
    <mergeCell ref="D14:D15"/>
    <mergeCell ref="E14:E15"/>
    <mergeCell ref="D12:D13"/>
    <mergeCell ref="F14:F15"/>
    <mergeCell ref="G14:G15"/>
    <mergeCell ref="B17:B18"/>
    <mergeCell ref="C17:C18"/>
    <mergeCell ref="D17:D18"/>
    <mergeCell ref="E17:E18"/>
    <mergeCell ref="F17:F18"/>
    <mergeCell ref="I14:I15"/>
    <mergeCell ref="J14:J15"/>
    <mergeCell ref="L14:L15"/>
    <mergeCell ref="H17:H18"/>
    <mergeCell ref="I17:I18"/>
    <mergeCell ref="J17:J18"/>
    <mergeCell ref="K17:K18"/>
    <mergeCell ref="L17:L18"/>
    <mergeCell ref="A75:Q75"/>
    <mergeCell ref="B19:B20"/>
    <mergeCell ref="H19:H20"/>
    <mergeCell ref="G19:G20"/>
    <mergeCell ref="F19:F20"/>
    <mergeCell ref="E19:E20"/>
    <mergeCell ref="D19:D20"/>
    <mergeCell ref="C19:C20"/>
    <mergeCell ref="A28:Q28"/>
    <mergeCell ref="L19:L20"/>
    <mergeCell ref="K19:K20"/>
    <mergeCell ref="J19:J20"/>
    <mergeCell ref="I19:I20"/>
    <mergeCell ref="O67:P67"/>
    <mergeCell ref="Q67:R67"/>
    <mergeCell ref="M64:N65"/>
  </mergeCells>
  <hyperlinks>
    <hyperlink ref="A10" r:id="rId1"/>
    <hyperlink ref="A10:Q10" r:id="rId2" display="Click here for more information on marking scales"/>
    <hyperlink ref="A75" r:id="rId3"/>
  </hyperlinks>
  <pageMargins left="0.39370078740157483" right="0.39370078740157483" top="0.39370078740157483" bottom="0.39370078740157483" header="0.31496062992125984" footer="0.31496062992125984"/>
  <pageSetup paperSize="9" scale="79" orientation="portrait"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939DE37675ED8A42BAA55005B08FD475" ma:contentTypeVersion="6" ma:contentTypeDescription="Create a new document." ma:contentTypeScope="" ma:versionID="f94d56075fc4eec917ec6c12ab13a0f2">
  <xsd:schema xmlns:xsd="http://www.w3.org/2001/XMLSchema" xmlns:xs="http://www.w3.org/2001/XMLSchema" xmlns:p="http://schemas.microsoft.com/office/2006/metadata/properties" xmlns:ns2="ca62ed01-832f-4832-8b81-33d5d20e7d04" xmlns:ns3="22fb5537-0a33-4a2d-8ba6-e22bd04ffe11" targetNamespace="http://schemas.microsoft.com/office/2006/metadata/properties" ma:root="true" ma:fieldsID="aa5de3b55dac6ed0992abbf309c4bc25" ns2:_="" ns3:_="">
    <xsd:import namespace="ca62ed01-832f-4832-8b81-33d5d20e7d04"/>
    <xsd:import namespace="22fb5537-0a33-4a2d-8ba6-e22bd04ffe1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a62ed01-832f-4832-8b81-33d5d20e7d0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2fb5537-0a33-4a2d-8ba6-e22bd04ffe11"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0A6285F-326A-40B9-8CA0-D4BB5325F656}">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683909EF-5D60-4C28-A582-00E91576BA1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a62ed01-832f-4832-8b81-33d5d20e7d04"/>
    <ds:schemaRef ds:uri="22fb5537-0a33-4a2d-8ba6-e22bd04ffe1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E783142-E4CE-4FF2-B1BD-EE3C3264A23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Calculator 2</vt:lpstr>
    </vt:vector>
  </TitlesOfParts>
  <Manager/>
  <Company>University Of Leeds</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tconew</cp:lastModifiedBy>
  <cp:revision/>
  <dcterms:created xsi:type="dcterms:W3CDTF">2009-03-04T09:36:54Z</dcterms:created>
  <dcterms:modified xsi:type="dcterms:W3CDTF">2022-05-05T10:30:37Z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0x010100939DE37675ED8A42BAA55005B08FD475</vt:lpwstr>
  </property>
</Properties>
</file>